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I DUNG\SCHEDULE\2023\SEP - 2023\"/>
    </mc:Choice>
  </mc:AlternateContent>
  <bookViews>
    <workbookView xWindow="32760" yWindow="32760" windowWidth="20490" windowHeight="7350" tabRatio="599"/>
  </bookViews>
  <sheets>
    <sheet name="INDEX" sheetId="13" r:id="rId1"/>
    <sheet name="HAIPHONG" sheetId="18" r:id="rId2"/>
    <sheet name="TAIWAN" sheetId="1" r:id="rId3"/>
    <sheet name="CHINA- HONGKONG" sheetId="2" r:id="rId4"/>
    <sheet name="USA" sheetId="10" r:id="rId5"/>
    <sheet name="KOREA" sheetId="5" r:id="rId6"/>
    <sheet name="JAPAN" sheetId="8" r:id="rId7"/>
    <sheet name="AUSTRALIA" sheetId="11" r:id="rId8"/>
    <sheet name="SINGAPORE" sheetId="9" r:id="rId9"/>
    <sheet name="CANADA" sheetId="17" r:id="rId10"/>
    <sheet name="THAILAND" sheetId="4" r:id="rId11"/>
    <sheet name="EU" sheetId="15" r:id="rId12"/>
    <sheet name="PHILIPPINES" sheetId="6" r:id="rId13"/>
    <sheet name="INDONESIA" sheetId="14" r:id="rId14"/>
    <sheet name="INDIA" sheetId="19" r:id="rId15"/>
    <sheet name="PHNOMPENH" sheetId="20" r:id="rId16"/>
    <sheet name="MALAYSIA" sheetId="3" r:id="rId17"/>
    <sheet name="DNN-JAPAN" sheetId="21" r:id="rId18"/>
  </sheets>
  <definedNames>
    <definedName name="_xlnm._FilterDatabase" localSheetId="6" hidden="1">JAPAN!$A$42:$L$57</definedName>
    <definedName name="_xlnm.Print_Area" localSheetId="6">JAPAN!$A$1:$L$85</definedName>
  </definedNames>
  <calcPr calcId="162913"/>
</workbook>
</file>

<file path=xl/calcChain.xml><?xml version="1.0" encoding="utf-8"?>
<calcChain xmlns="http://schemas.openxmlformats.org/spreadsheetml/2006/main">
  <c r="E9" i="18" l="1"/>
  <c r="E10" i="18" s="1"/>
  <c r="E11" i="18" s="1"/>
  <c r="E12" i="18" s="1"/>
  <c r="F18" i="5" l="1"/>
  <c r="F17" i="5"/>
  <c r="F16" i="5"/>
  <c r="F15" i="5"/>
  <c r="F14" i="5"/>
  <c r="F13" i="5"/>
  <c r="F12" i="5"/>
  <c r="F11" i="5"/>
  <c r="F10" i="5"/>
  <c r="F9" i="5"/>
  <c r="G12" i="19"/>
  <c r="D12" i="19"/>
  <c r="E12" i="19" s="1"/>
  <c r="C12" i="19"/>
  <c r="C13" i="19" s="1"/>
  <c r="G11" i="19"/>
  <c r="D11" i="19"/>
  <c r="E11" i="19" s="1"/>
  <c r="D10" i="19"/>
  <c r="E10" i="19" s="1"/>
  <c r="G9" i="19"/>
  <c r="E9" i="19"/>
  <c r="D9" i="19"/>
  <c r="G13" i="19" l="1"/>
  <c r="D13" i="19"/>
  <c r="E13" i="19" s="1"/>
  <c r="M13" i="11"/>
  <c r="M12" i="11"/>
  <c r="M11" i="11"/>
  <c r="M10" i="11"/>
  <c r="M9" i="11"/>
  <c r="H9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G9" i="11"/>
  <c r="G13" i="3" l="1"/>
  <c r="G12" i="3"/>
  <c r="G11" i="3"/>
  <c r="G10" i="3"/>
  <c r="G9" i="3"/>
  <c r="E9" i="3"/>
  <c r="E10" i="3"/>
  <c r="E11" i="3"/>
  <c r="E12" i="3"/>
  <c r="E13" i="3"/>
  <c r="E10" i="20"/>
  <c r="E11" i="20" s="1"/>
  <c r="H9" i="20"/>
  <c r="F9" i="20"/>
  <c r="H11" i="20" l="1"/>
  <c r="E12" i="20"/>
  <c r="F11" i="20"/>
  <c r="H10" i="20"/>
  <c r="F10" i="20"/>
  <c r="E13" i="20" l="1"/>
  <c r="F12" i="20"/>
  <c r="H12" i="20"/>
  <c r="H13" i="20" l="1"/>
  <c r="F13" i="20"/>
  <c r="F66" i="8"/>
  <c r="F65" i="8"/>
  <c r="F64" i="8"/>
  <c r="F63" i="8"/>
  <c r="I13" i="1" l="1"/>
  <c r="I12" i="1"/>
  <c r="I11" i="1"/>
  <c r="I10" i="1"/>
  <c r="I9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I25" i="14"/>
  <c r="I24" i="14"/>
  <c r="I23" i="14"/>
  <c r="I22" i="14"/>
  <c r="I21" i="14"/>
  <c r="I20" i="14"/>
  <c r="F25" i="14"/>
  <c r="G25" i="14" s="1"/>
  <c r="F24" i="14"/>
  <c r="G24" i="14" s="1"/>
  <c r="F23" i="14"/>
  <c r="G23" i="14" s="1"/>
  <c r="F22" i="14"/>
  <c r="G22" i="14" s="1"/>
  <c r="F21" i="14"/>
  <c r="G21" i="14" s="1"/>
  <c r="F20" i="14"/>
  <c r="G20" i="14" s="1"/>
  <c r="H14" i="14"/>
  <c r="E14" i="14"/>
  <c r="H13" i="14"/>
  <c r="E13" i="14"/>
  <c r="H12" i="14"/>
  <c r="E12" i="14"/>
  <c r="H11" i="14"/>
  <c r="E11" i="14"/>
  <c r="H10" i="14"/>
  <c r="E10" i="14"/>
  <c r="H9" i="14"/>
  <c r="E9" i="14"/>
  <c r="D12" i="6"/>
  <c r="G11" i="6"/>
  <c r="G12" i="6"/>
  <c r="G10" i="6"/>
  <c r="E11" i="6"/>
  <c r="E12" i="6"/>
  <c r="E10" i="6"/>
  <c r="D11" i="6"/>
  <c r="C12" i="15"/>
  <c r="D12" i="15"/>
  <c r="E12" i="15" s="1"/>
  <c r="G12" i="15"/>
  <c r="G11" i="15"/>
  <c r="D11" i="15"/>
  <c r="C18" i="4" l="1"/>
  <c r="C19" i="4" s="1"/>
  <c r="F17" i="4"/>
  <c r="D17" i="4"/>
  <c r="C10" i="4"/>
  <c r="C11" i="4" s="1"/>
  <c r="F9" i="4"/>
  <c r="D9" i="4"/>
  <c r="L18" i="17"/>
  <c r="J18" i="17"/>
  <c r="I18" i="17"/>
  <c r="H18" i="17"/>
  <c r="L17" i="17"/>
  <c r="J17" i="17"/>
  <c r="I17" i="17"/>
  <c r="H17" i="17"/>
  <c r="L16" i="17"/>
  <c r="J16" i="17"/>
  <c r="I16" i="17"/>
  <c r="H16" i="17"/>
  <c r="L15" i="17"/>
  <c r="J15" i="17"/>
  <c r="I15" i="17"/>
  <c r="H15" i="17"/>
  <c r="L14" i="17"/>
  <c r="J14" i="17"/>
  <c r="I14" i="17"/>
  <c r="H14" i="17"/>
  <c r="L13" i="17"/>
  <c r="J13" i="17"/>
  <c r="I13" i="17"/>
  <c r="H13" i="17"/>
  <c r="L12" i="17"/>
  <c r="J12" i="17"/>
  <c r="I12" i="17"/>
  <c r="H12" i="17"/>
  <c r="L11" i="17"/>
  <c r="J11" i="17"/>
  <c r="I11" i="17"/>
  <c r="H11" i="17"/>
  <c r="L10" i="17"/>
  <c r="J10" i="17"/>
  <c r="I10" i="17"/>
  <c r="H10" i="17"/>
  <c r="L9" i="17"/>
  <c r="J9" i="17"/>
  <c r="I9" i="17"/>
  <c r="H9" i="17"/>
  <c r="F13" i="17"/>
  <c r="G13" i="17" s="1"/>
  <c r="F12" i="17"/>
  <c r="G12" i="17" s="1"/>
  <c r="G11" i="17"/>
  <c r="G10" i="17"/>
  <c r="G9" i="17"/>
  <c r="F12" i="9"/>
  <c r="E12" i="9"/>
  <c r="E14" i="9" s="1"/>
  <c r="E11" i="9"/>
  <c r="F11" i="9" s="1"/>
  <c r="F10" i="9"/>
  <c r="H9" i="9"/>
  <c r="F9" i="9"/>
  <c r="G40" i="8"/>
  <c r="E40" i="8"/>
  <c r="G39" i="8"/>
  <c r="E39" i="8"/>
  <c r="G38" i="8"/>
  <c r="E38" i="8"/>
  <c r="G37" i="8"/>
  <c r="E37" i="8"/>
  <c r="E36" i="8"/>
  <c r="D37" i="8"/>
  <c r="D38" i="8" s="1"/>
  <c r="D39" i="8" s="1"/>
  <c r="D40" i="8" s="1"/>
  <c r="H32" i="8"/>
  <c r="F32" i="8"/>
  <c r="E32" i="8"/>
  <c r="H31" i="8"/>
  <c r="E31" i="8"/>
  <c r="H30" i="8"/>
  <c r="E30" i="8"/>
  <c r="F30" i="8" s="1"/>
  <c r="H29" i="8"/>
  <c r="E29" i="8"/>
  <c r="H28" i="8"/>
  <c r="F28" i="8"/>
  <c r="E28" i="8"/>
  <c r="H27" i="8"/>
  <c r="E27" i="8"/>
  <c r="H26" i="8"/>
  <c r="E26" i="8"/>
  <c r="F26" i="8" s="1"/>
  <c r="H25" i="8"/>
  <c r="E25" i="8"/>
  <c r="E24" i="8"/>
  <c r="F24" i="8" s="1"/>
  <c r="E23" i="8"/>
  <c r="H22" i="8"/>
  <c r="E22" i="8"/>
  <c r="F22" i="8" s="1"/>
  <c r="D28" i="8"/>
  <c r="D30" i="8" s="1"/>
  <c r="D32" i="8" s="1"/>
  <c r="D27" i="8"/>
  <c r="D29" i="8" s="1"/>
  <c r="D31" i="8" s="1"/>
  <c r="F12" i="8"/>
  <c r="D13" i="8"/>
  <c r="H17" i="8"/>
  <c r="H16" i="8"/>
  <c r="H15" i="8"/>
  <c r="H14" i="8"/>
  <c r="H13" i="8"/>
  <c r="H12" i="8"/>
  <c r="H11" i="8"/>
  <c r="H10" i="8"/>
  <c r="E17" i="8"/>
  <c r="F17" i="8" s="1"/>
  <c r="E16" i="8"/>
  <c r="F16" i="8" s="1"/>
  <c r="E15" i="8"/>
  <c r="F15" i="8" s="1"/>
  <c r="E14" i="8"/>
  <c r="F14" i="8" s="1"/>
  <c r="E13" i="8"/>
  <c r="F13" i="8" s="1"/>
  <c r="E12" i="8"/>
  <c r="E11" i="8"/>
  <c r="F11" i="8" s="1"/>
  <c r="E10" i="8"/>
  <c r="F10" i="8" s="1"/>
  <c r="E9" i="8"/>
  <c r="F9" i="8" s="1"/>
  <c r="D12" i="8"/>
  <c r="D14" i="8" s="1"/>
  <c r="D16" i="8" s="1"/>
  <c r="D11" i="8"/>
  <c r="D15" i="8" s="1"/>
  <c r="D17" i="8" s="1"/>
  <c r="F19" i="4" l="1"/>
  <c r="C20" i="4"/>
  <c r="D19" i="4"/>
  <c r="F18" i="4"/>
  <c r="D18" i="4"/>
  <c r="F11" i="4"/>
  <c r="C12" i="4"/>
  <c r="D11" i="4"/>
  <c r="F10" i="4"/>
  <c r="D10" i="4"/>
  <c r="F14" i="17"/>
  <c r="F15" i="17"/>
  <c r="E16" i="9"/>
  <c r="H14" i="9"/>
  <c r="F14" i="9"/>
  <c r="H11" i="9"/>
  <c r="E13" i="9"/>
  <c r="H12" i="9"/>
  <c r="H36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O10" i="10"/>
  <c r="E10" i="10"/>
  <c r="M10" i="10" s="1"/>
  <c r="E9" i="10"/>
  <c r="L9" i="10" s="1"/>
  <c r="D11" i="10"/>
  <c r="D12" i="10" s="1"/>
  <c r="O12" i="10" s="1"/>
  <c r="G22" i="2"/>
  <c r="E22" i="2"/>
  <c r="G21" i="2"/>
  <c r="E21" i="2"/>
  <c r="G20" i="2"/>
  <c r="E20" i="2"/>
  <c r="G19" i="2"/>
  <c r="E19" i="2"/>
  <c r="G18" i="2"/>
  <c r="E18" i="2"/>
  <c r="C21" i="4" l="1"/>
  <c r="D20" i="4"/>
  <c r="F20" i="4"/>
  <c r="C13" i="4"/>
  <c r="D12" i="4"/>
  <c r="F12" i="4"/>
  <c r="G15" i="17"/>
  <c r="F17" i="17"/>
  <c r="G17" i="17" s="1"/>
  <c r="G14" i="17"/>
  <c r="F16" i="17"/>
  <c r="F13" i="9"/>
  <c r="E15" i="9"/>
  <c r="H13" i="9"/>
  <c r="E18" i="9"/>
  <c r="H16" i="9"/>
  <c r="F16" i="9"/>
  <c r="H10" i="10"/>
  <c r="L10" i="10"/>
  <c r="E12" i="10"/>
  <c r="O11" i="10"/>
  <c r="F10" i="10"/>
  <c r="J10" i="10"/>
  <c r="E11" i="10"/>
  <c r="L11" i="10" s="1"/>
  <c r="G9" i="10"/>
  <c r="I9" i="10"/>
  <c r="K9" i="10"/>
  <c r="M9" i="10"/>
  <c r="G11" i="10"/>
  <c r="I11" i="10"/>
  <c r="K11" i="10"/>
  <c r="M11" i="10"/>
  <c r="F9" i="10"/>
  <c r="H9" i="10"/>
  <c r="J9" i="10"/>
  <c r="G10" i="10"/>
  <c r="I10" i="10"/>
  <c r="K10" i="10"/>
  <c r="F11" i="10"/>
  <c r="H11" i="10"/>
  <c r="J11" i="10"/>
  <c r="G12" i="10"/>
  <c r="I12" i="10"/>
  <c r="K12" i="10"/>
  <c r="G30" i="2"/>
  <c r="E30" i="2"/>
  <c r="G29" i="2"/>
  <c r="E29" i="2"/>
  <c r="G28" i="2"/>
  <c r="E28" i="2"/>
  <c r="G27" i="2"/>
  <c r="E27" i="2"/>
  <c r="G26" i="2"/>
  <c r="E26" i="2"/>
  <c r="K43" i="2"/>
  <c r="K42" i="2"/>
  <c r="K41" i="2"/>
  <c r="K40" i="2"/>
  <c r="K39" i="2"/>
  <c r="K38" i="2"/>
  <c r="K37" i="2"/>
  <c r="K36" i="2"/>
  <c r="K35" i="2"/>
  <c r="K34" i="2"/>
  <c r="H43" i="2"/>
  <c r="F43" i="2"/>
  <c r="E43" i="2"/>
  <c r="I43" i="2" s="1"/>
  <c r="E42" i="2"/>
  <c r="H42" i="2" s="1"/>
  <c r="H41" i="2"/>
  <c r="F41" i="2"/>
  <c r="E41" i="2"/>
  <c r="I41" i="2" s="1"/>
  <c r="E40" i="2"/>
  <c r="H40" i="2" s="1"/>
  <c r="H39" i="2"/>
  <c r="F39" i="2"/>
  <c r="E39" i="2"/>
  <c r="I39" i="2" s="1"/>
  <c r="E38" i="2"/>
  <c r="H38" i="2" s="1"/>
  <c r="H37" i="2"/>
  <c r="F37" i="2"/>
  <c r="E37" i="2"/>
  <c r="I37" i="2" s="1"/>
  <c r="E36" i="2"/>
  <c r="H36" i="2" s="1"/>
  <c r="H35" i="2"/>
  <c r="F35" i="2"/>
  <c r="E35" i="2"/>
  <c r="I35" i="2" s="1"/>
  <c r="E34" i="2"/>
  <c r="H34" i="2" s="1"/>
  <c r="D38" i="2"/>
  <c r="D37" i="2"/>
  <c r="D39" i="2" s="1"/>
  <c r="D11" i="2"/>
  <c r="D12" i="2" s="1"/>
  <c r="E10" i="2"/>
  <c r="D10" i="2"/>
  <c r="G10" i="2" s="1"/>
  <c r="E9" i="2"/>
  <c r="F21" i="4" l="1"/>
  <c r="D21" i="4"/>
  <c r="F13" i="4"/>
  <c r="D13" i="4"/>
  <c r="G16" i="17"/>
  <c r="F18" i="17"/>
  <c r="G18" i="17" s="1"/>
  <c r="H18" i="9"/>
  <c r="F18" i="9"/>
  <c r="F15" i="9"/>
  <c r="E17" i="9"/>
  <c r="H15" i="9"/>
  <c r="M12" i="10"/>
  <c r="J12" i="10"/>
  <c r="F12" i="10"/>
  <c r="L12" i="10"/>
  <c r="H12" i="10"/>
  <c r="G34" i="2"/>
  <c r="I34" i="2"/>
  <c r="G36" i="2"/>
  <c r="I36" i="2"/>
  <c r="G38" i="2"/>
  <c r="I38" i="2"/>
  <c r="G40" i="2"/>
  <c r="I40" i="2"/>
  <c r="G42" i="2"/>
  <c r="I42" i="2"/>
  <c r="F34" i="2"/>
  <c r="G35" i="2"/>
  <c r="F36" i="2"/>
  <c r="G37" i="2"/>
  <c r="F38" i="2"/>
  <c r="G39" i="2"/>
  <c r="F40" i="2"/>
  <c r="G41" i="2"/>
  <c r="F42" i="2"/>
  <c r="G43" i="2"/>
  <c r="D41" i="2"/>
  <c r="D40" i="2"/>
  <c r="G12" i="2"/>
  <c r="D13" i="2"/>
  <c r="E12" i="2"/>
  <c r="G11" i="2"/>
  <c r="E11" i="2"/>
  <c r="F17" i="9" l="1"/>
  <c r="H17" i="9"/>
  <c r="D43" i="2"/>
  <c r="D42" i="2"/>
  <c r="G13" i="2"/>
  <c r="E13" i="2"/>
  <c r="E11" i="15" l="1"/>
  <c r="D9" i="15"/>
  <c r="E9" i="15" s="1"/>
  <c r="H7" i="6" l="1"/>
  <c r="I45" i="8" l="1"/>
  <c r="E45" i="8"/>
  <c r="F45" i="8" s="1"/>
  <c r="E44" i="8"/>
  <c r="F44" i="8" s="1"/>
  <c r="D48" i="8"/>
  <c r="E48" i="8" s="1"/>
  <c r="F48" i="8" s="1"/>
  <c r="D47" i="8"/>
  <c r="E47" i="8" s="1"/>
  <c r="F47" i="8" s="1"/>
  <c r="D46" i="8"/>
  <c r="G46" i="8" s="1"/>
  <c r="G43" i="8"/>
  <c r="H43" i="8"/>
  <c r="D51" i="8" l="1"/>
  <c r="D54" i="8" s="1"/>
  <c r="D49" i="8"/>
  <c r="H49" i="8" s="1"/>
  <c r="H46" i="8"/>
  <c r="D50" i="8"/>
  <c r="D57" i="8"/>
  <c r="E57" i="8" s="1"/>
  <c r="F57" i="8" s="1"/>
  <c r="E54" i="8"/>
  <c r="F54" i="8" s="1"/>
  <c r="E51" i="8"/>
  <c r="F51" i="8" s="1"/>
  <c r="D52" i="8"/>
  <c r="G49" i="8" l="1"/>
  <c r="E50" i="8"/>
  <c r="F50" i="8" s="1"/>
  <c r="D53" i="8"/>
  <c r="H52" i="8"/>
  <c r="G52" i="8"/>
  <c r="D55" i="8"/>
  <c r="D56" i="8" l="1"/>
  <c r="E56" i="8" s="1"/>
  <c r="F56" i="8" s="1"/>
  <c r="E53" i="8"/>
  <c r="F53" i="8" s="1"/>
  <c r="D58" i="8"/>
  <c r="K58" i="8" s="1"/>
  <c r="H55" i="8"/>
  <c r="G55" i="8"/>
  <c r="H58" i="8" l="1"/>
  <c r="G58" i="8"/>
  <c r="K57" i="8" l="1"/>
  <c r="J57" i="8" s="1"/>
  <c r="K55" i="8"/>
  <c r="J55" i="8" s="1"/>
  <c r="K56" i="8" l="1"/>
  <c r="J56" i="8" s="1"/>
  <c r="I48" i="8" l="1"/>
  <c r="I51" i="8" s="1"/>
  <c r="I54" i="8" s="1"/>
  <c r="I57" i="8" s="1"/>
  <c r="K49" i="8"/>
  <c r="J49" i="8" s="1"/>
  <c r="K48" i="8" l="1"/>
  <c r="J48" i="8" s="1"/>
  <c r="K45" i="8" l="1"/>
  <c r="J45" i="8" s="1"/>
  <c r="K44" i="8"/>
  <c r="J44" i="8" s="1"/>
  <c r="K47" i="8"/>
  <c r="J47" i="8" s="1"/>
  <c r="K43" i="8"/>
  <c r="J43" i="8" s="1"/>
  <c r="P7" i="10"/>
  <c r="H7" i="21"/>
  <c r="N7" i="11"/>
  <c r="I7" i="5"/>
  <c r="J7" i="1"/>
  <c r="H7" i="3"/>
  <c r="I7" i="20"/>
  <c r="H7" i="19"/>
  <c r="I7" i="14"/>
  <c r="G7" i="4"/>
  <c r="H7" i="15"/>
  <c r="M7" i="17"/>
  <c r="I7" i="9"/>
  <c r="I7" i="8"/>
  <c r="H7" i="2"/>
  <c r="H7" i="18"/>
  <c r="K50" i="8" l="1"/>
  <c r="J50" i="8" s="1"/>
  <c r="K46" i="8"/>
  <c r="J46" i="8" s="1"/>
  <c r="K51" i="8" l="1"/>
  <c r="J51" i="8" s="1"/>
  <c r="K53" i="8"/>
  <c r="J53" i="8" s="1"/>
  <c r="K52" i="8" l="1"/>
  <c r="J52" i="8" s="1"/>
  <c r="K54" i="8"/>
  <c r="J54" i="8" s="1"/>
</calcChain>
</file>

<file path=xl/comments1.xml><?xml version="1.0" encoding="utf-8"?>
<comments xmlns="http://schemas.openxmlformats.org/spreadsheetml/2006/main">
  <authors>
    <author xml:space="preserve"> User</author>
  </authors>
  <commentList>
    <comment ref="F22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>
  <authors>
    <author>thami</author>
  </authors>
  <commentList>
    <comment ref="E8" authorId="0" shapeId="0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8" authorId="0" shapeId="0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>
  <authors>
    <author>Thuy Nguyen Thi Ngoc</author>
    <author>Dung Ho Thi Mai</author>
    <author>Khue Do Truong Anh</author>
  </authors>
  <commentList>
    <comment ref="E8" authorId="0" shapeId="0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8" authorId="0" shapeId="0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>Dung Ho Thi Mai:</t>
        </r>
        <r>
          <rPr>
            <sz val="9"/>
            <color indexed="81"/>
            <rFont val="Tahoma"/>
            <family val="2"/>
          </rPr>
          <t xml:space="preserve">
change vessel
</t>
        </r>
      </text>
    </comment>
    <comment ref="A27" authorId="2" shapeId="0">
      <text>
        <r>
          <rPr>
            <b/>
            <sz val="9"/>
            <color indexed="81"/>
            <rFont val="Tahoma"/>
            <family val="2"/>
          </rPr>
          <t>Khue Do Truong Anh:</t>
        </r>
        <r>
          <rPr>
            <sz val="9"/>
            <color indexed="81"/>
            <rFont val="Tahoma"/>
            <family val="2"/>
          </rPr>
          <t xml:space="preserve">
change vessel
</t>
        </r>
      </text>
    </comment>
    <comment ref="A38" authorId="1" shapeId="0">
      <text>
        <r>
          <rPr>
            <b/>
            <sz val="9"/>
            <color indexed="81"/>
            <rFont val="Tahoma"/>
            <family val="2"/>
          </rPr>
          <t>Dung Ho Thi Mai:</t>
        </r>
        <r>
          <rPr>
            <sz val="9"/>
            <color indexed="81"/>
            <rFont val="Tahoma"/>
            <family val="2"/>
          </rPr>
          <t xml:space="preserve">
change vessel
</t>
        </r>
      </text>
    </comment>
    <comment ref="E42" authorId="0" shapeId="0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42" authorId="0" shapeId="0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42" authorId="0" shapeId="0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42" authorId="0" shapeId="0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42" authorId="0" shapeId="0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H8" authorId="0" shapeId="0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>
  <authors>
    <author>thami</author>
  </authors>
  <commentList>
    <comment ref="E8" authorId="0" shapeId="0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<sst xmlns="http://schemas.openxmlformats.org/spreadsheetml/2006/main" count="1106" uniqueCount="420">
  <si>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</si>
  <si>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</si>
  <si>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</si>
  <si>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</si>
  <si>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</si>
  <si>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</si>
  <si>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</si>
  <si>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</si>
  <si>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</si>
  <si>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</si>
  <si>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</si>
  <si>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</si>
  <si>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</si>
  <si>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</si>
  <si>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</si>
  <si>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</si>
  <si>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</si>
  <si>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</si>
  <si>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</si>
  <si>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</si>
  <si>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</si>
  <si>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</si>
  <si>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</si>
  <si>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</si>
  <si>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</si>
  <si>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</si>
  <si>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</si>
  <si>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</si>
  <si>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</si>
  <si>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</si>
  <si>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</si>
  <si>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</si>
  <si>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</si>
  <si>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</si>
  <si>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</si>
  <si>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</si>
  <si>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</si>
  <si>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</si>
  <si>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</si>
  <si>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</si>
  <si>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</si>
  <si>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</si>
  <si>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</si>
  <si>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</si>
  <si>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</si>
  <si>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</si>
  <si>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</si>
  <si>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</si>
  <si>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</si>
  <si>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</si>
  <si>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</si>
  <si>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</si>
  <si>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</si>
  <si>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</si>
  <si>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</si>
  <si>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</si>
  <si>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</si>
  <si>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</si>
  <si>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</si>
  <si>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</si>
  <si>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</si>
  <si>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</si>
  <si>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</si>
  <si>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</si>
  <si>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</si>
  <si>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</si>
  <si>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</si>
  <si>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</si>
  <si>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</si>
  <si>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</si>
  <si>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</si>
  <si>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</si>
  <si>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</si>
  <si>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</si>
  <si>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</si>
  <si>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</si>
  <si>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</si>
  <si>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</si>
  <si>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</si>
  <si>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</si>
  <si>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</si>
  <si>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</si>
  <si>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</si>
  <si>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</si>
  <si>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</si>
  <si>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</si>
  <si>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</si>
  <si>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</si>
  <si>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</si>
  <si>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</si>
  <si>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</si>
  <si>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</si>
  <si>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</si>
  <si>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</si>
  <si>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</si>
  <si>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</si>
  <si>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</si>
  <si>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</si>
  <si>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</si>
  <si>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TYO
(6-7 days)</t>
  </si>
  <si>
    <t>ETA
YOK
(11-12 days)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</si>
  <si>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</si>
  <si>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</si>
  <si>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</si>
  <si>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</si>
  <si>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</si>
  <si>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</si>
  <si>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</si>
  <si>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</si>
  <si>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</si>
  <si>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</si>
  <si>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</si>
  <si>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</si>
  <si>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</si>
  <si>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</si>
  <si>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</si>
  <si>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</si>
  <si>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</si>
  <si>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</si>
  <si>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</si>
  <si>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</si>
  <si>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</si>
  <si>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</si>
  <si>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</si>
  <si>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</si>
  <si>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</si>
  <si>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ACX DIAMOND</t>
  </si>
  <si>
    <t>ETA
XIAMEN</t>
  </si>
  <si>
    <t>ETA
NINGBO</t>
  </si>
  <si>
    <t>ETA
DALIAN</t>
  </si>
  <si>
    <t>WAN HAI 289</t>
  </si>
  <si>
    <t>CAT LAI WAREHOUSE NO.1 GATE NO.11</t>
  </si>
  <si>
    <t>CAT LAI, WAREHOUSE NO. 01, GATE NO.11</t>
  </si>
  <si>
    <t>BEETHOVEN</t>
  </si>
  <si>
    <t>CAT LAI, WAREHOUSE NO. 1, GATE NO. 11</t>
  </si>
  <si>
    <t>CAT LAI PORT
 WAREHOUSE NO.1
GATE NO. 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</si>
  <si>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</si>
  <si>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</si>
  <si>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</si>
  <si>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</si>
  <si>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</si>
  <si>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</si>
  <si>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</si>
  <si>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11:00 WED</t>
  </si>
  <si>
    <t>ARICA BRIDGE</t>
  </si>
  <si>
    <t>16:00 MON</t>
  </si>
  <si>
    <t>ETA
NGO
( 8-10 days)</t>
  </si>
  <si>
    <t>SUN</t>
  </si>
  <si>
    <t>ETA NYC</t>
  </si>
  <si>
    <t>TUE</t>
  </si>
  <si>
    <t xml:space="preserve">  10:00 AM</t>
  </si>
  <si>
    <t>ICD TRANSIMEX
WAREHOUSE NO.41</t>
  </si>
  <si>
    <t>10.00 TUE</t>
  </si>
  <si>
    <t>10.00 MON</t>
  </si>
  <si>
    <t>10.00 FRI</t>
  </si>
  <si>
    <t>LORRAINE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</si>
  <si>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</si>
  <si>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</si>
  <si>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</si>
  <si>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</si>
  <si>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</si>
  <si>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</si>
  <si>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</si>
  <si>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</si>
  <si>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PANCON BRIDGE</t>
  </si>
  <si>
    <t xml:space="preserve">WED </t>
  </si>
  <si>
    <t>ETA
TORONTO</t>
  </si>
  <si>
    <t>ETA
MONTREAL</t>
  </si>
  <si>
    <t>ETA
OSA
( 6-7 days)</t>
  </si>
  <si>
    <t>ETA
UKB
(7- 8 days)</t>
  </si>
  <si>
    <t xml:space="preserve">CALLAO BRIDGE  </t>
  </si>
  <si>
    <t>WED</t>
  </si>
  <si>
    <t>KMTC KEELUNG</t>
  </si>
  <si>
    <t>ACX PEARL</t>
  </si>
  <si>
    <t>WAN HAI 296</t>
  </si>
  <si>
    <t>WAN HAI 287</t>
  </si>
  <si>
    <t>NEWPORT CYPRESS 99</t>
  </si>
  <si>
    <t>10:00 SAT</t>
  </si>
  <si>
    <t>10:00 FRI</t>
  </si>
  <si>
    <t>ST SUCCESS</t>
  </si>
  <si>
    <t>DONGJIN CONFIDENT</t>
  </si>
  <si>
    <t>WAN HAI 275</t>
  </si>
  <si>
    <t>WAN HAI 306</t>
  </si>
  <si>
    <t>CAPE FAWLEY</t>
  </si>
  <si>
    <t xml:space="preserve">STARSHIP DRACO </t>
  </si>
  <si>
    <t>V.239N</t>
  </si>
  <si>
    <t>DONGJIN VOYAGER</t>
  </si>
  <si>
    <t>HAIAN LINK</t>
  </si>
  <si>
    <t>2308N</t>
  </si>
  <si>
    <t>MOL ENDOWMENT</t>
  </si>
  <si>
    <t>V.240N</t>
  </si>
  <si>
    <t>V.225N</t>
  </si>
  <si>
    <t>V.278N</t>
  </si>
  <si>
    <t>V.012N</t>
  </si>
  <si>
    <t xml:space="preserve">ICD TRANSIMEX
 WAREHOUSE 41
( DEST: YOK, TYO, UKB, OSA)
CAT LAI 
WAREHOUSE 1
GATE 11
( DEST: NGO)
</t>
  </si>
  <si>
    <t>10.00 SAT</t>
  </si>
  <si>
    <t>15.00 FRI</t>
  </si>
  <si>
    <t>WANA BHUM</t>
  </si>
  <si>
    <t>MOL SPARKLE</t>
  </si>
  <si>
    <t>INTERASIA VISION</t>
  </si>
  <si>
    <t>10:00 MON</t>
  </si>
  <si>
    <t>CAT LAI WARHOUSE HOUSE 1 GATE 11</t>
  </si>
  <si>
    <t>Cảng Vict: Số 13 Đường Bến Nghé, P.Tân Thuận Đông, Quận 7, Tp. Hồ Chí Minh</t>
  </si>
  <si>
    <t>WAN HAI 305</t>
  </si>
  <si>
    <t>ETA
HUANGPU/
SHENZHEN</t>
  </si>
  <si>
    <t>CMA CGM MOMBASA</t>
  </si>
  <si>
    <t>11:00 FRI</t>
  </si>
  <si>
    <t>KMTC PUSAN</t>
  </si>
  <si>
    <t>SAWASDEE SIRIUS</t>
  </si>
  <si>
    <t>KMTC OSAKA</t>
  </si>
  <si>
    <t>STARSHIP JUPITER</t>
  </si>
  <si>
    <t>10.00 WED</t>
  </si>
  <si>
    <t>ETD (SUN)</t>
  </si>
  <si>
    <t>HOCHIMINH - HKG - CANADA SERVICE</t>
  </si>
  <si>
    <t>SINAR SUNDA</t>
  </si>
  <si>
    <t>ETD SIN</t>
  </si>
  <si>
    <t>ETA
SRG</t>
  </si>
  <si>
    <t>10H AM FRI</t>
  </si>
  <si>
    <t>METHI BHUM</t>
  </si>
  <si>
    <t>11:00 THU</t>
  </si>
  <si>
    <t>V.070N</t>
  </si>
  <si>
    <t>V.309N</t>
  </si>
  <si>
    <t>V.075N</t>
  </si>
  <si>
    <t>V.241N</t>
  </si>
  <si>
    <t xml:space="preserve">DAPHNE </t>
  </si>
  <si>
    <t>V.848N</t>
  </si>
  <si>
    <t>V.226N</t>
  </si>
  <si>
    <t>V.279N</t>
  </si>
  <si>
    <t>ATHEN BRIDGE</t>
  </si>
  <si>
    <t>V.147N</t>
  </si>
  <si>
    <t>V.071N</t>
  </si>
  <si>
    <t>V.310N</t>
  </si>
  <si>
    <t>V.013N</t>
  </si>
  <si>
    <t>ETD - THU
CAIMEP</t>
  </si>
  <si>
    <t xml:space="preserve">YM CERTAINTY </t>
  </si>
  <si>
    <t xml:space="preserve">GH BORA </t>
  </si>
  <si>
    <t xml:space="preserve">SINAR SUNDA </t>
  </si>
  <si>
    <t>KMTC XIAMEN</t>
  </si>
  <si>
    <t xml:space="preserve">KMTC SURABAYA </t>
  </si>
  <si>
    <t>HOCHIMINH VOYAGER</t>
  </si>
  <si>
    <t xml:space="preserve"> 2310N</t>
  </si>
  <si>
    <t>2303N</t>
  </si>
  <si>
    <t>KUMASI</t>
  </si>
  <si>
    <t>V.242N</t>
  </si>
  <si>
    <t>V.243N</t>
  </si>
  <si>
    <t>V.077N</t>
  </si>
  <si>
    <t>10:00AM TUE</t>
  </si>
  <si>
    <t>10:00AM FRI</t>
  </si>
  <si>
    <t>10:00AM THU</t>
  </si>
  <si>
    <t xml:space="preserve">ICD TRANSIMEX
 WAREHOUSE 41
</t>
  </si>
  <si>
    <t>OOCL DALIAN</t>
  </si>
  <si>
    <t>WAN HAI 510</t>
  </si>
  <si>
    <t>V.228N</t>
  </si>
  <si>
    <t>V.073N</t>
  </si>
  <si>
    <t>10:00AM MON</t>
  </si>
  <si>
    <t xml:space="preserve">ICD TRANSIMEX
 WAREHOUSE 41
</t>
  </si>
  <si>
    <t>ETA
NGO
(8-10)</t>
  </si>
  <si>
    <t>10:00 AM THU</t>
  </si>
  <si>
    <t>CAT LAI 
WAREHOUSE 1
GATE 11</t>
  </si>
  <si>
    <t>HOLIDAY-OMIT</t>
  </si>
  <si>
    <t xml:space="preserve">PANCON BRIDGE / 2312S </t>
  </si>
  <si>
    <t xml:space="preserve">CSCL LIMA </t>
  </si>
  <si>
    <t>147S</t>
  </si>
  <si>
    <t>BRIGHT LAEM CHABANG 111S</t>
  </si>
  <si>
    <t>KOTA GADANG 0216W</t>
  </si>
  <si>
    <t>183W</t>
  </si>
  <si>
    <t>WAN HAI 366</t>
  </si>
  <si>
    <t>WAN HAI 329</t>
  </si>
  <si>
    <t>WAN HAI 359</t>
  </si>
  <si>
    <t>N002</t>
  </si>
  <si>
    <t>025E</t>
  </si>
  <si>
    <t>ETA
OSA
(6-7)</t>
  </si>
  <si>
    <t xml:space="preserve">ETA
KOBE
(7-8)
</t>
  </si>
  <si>
    <t>CONTSHIP WAY</t>
  </si>
  <si>
    <t>335N</t>
  </si>
  <si>
    <t>PADIAN 2</t>
  </si>
  <si>
    <t>336N</t>
  </si>
  <si>
    <t>337N</t>
  </si>
  <si>
    <t>338N</t>
  </si>
  <si>
    <t>339N</t>
  </si>
  <si>
    <t xml:space="preserve"> 2312N</t>
  </si>
  <si>
    <t>0XKETN1NC</t>
  </si>
  <si>
    <t>INGENUITY</t>
  </si>
  <si>
    <t>0XKEVN1NC</t>
  </si>
  <si>
    <t>2312N</t>
  </si>
  <si>
    <t>2309N</t>
  </si>
  <si>
    <t xml:space="preserve"> 2313N</t>
  </si>
  <si>
    <t>TBN8</t>
  </si>
  <si>
    <t xml:space="preserve">WAN HAI 306	</t>
  </si>
  <si>
    <t>N331</t>
  </si>
  <si>
    <t>N273</t>
  </si>
  <si>
    <t>INTERASIA ADVANCE</t>
  </si>
  <si>
    <t>N280</t>
  </si>
  <si>
    <t>N332</t>
  </si>
  <si>
    <t>GH BORA</t>
  </si>
  <si>
    <t>109N</t>
  </si>
  <si>
    <t>045N</t>
  </si>
  <si>
    <t>XUTRA BHUM</t>
  </si>
  <si>
    <t>934N</t>
  </si>
  <si>
    <t>110N</t>
  </si>
  <si>
    <t>ONE OWL</t>
  </si>
  <si>
    <t>ONE SWAN</t>
  </si>
  <si>
    <t>ONE FALCON</t>
  </si>
  <si>
    <t>024E</t>
  </si>
  <si>
    <t>SKY SUNSHINE</t>
  </si>
  <si>
    <t>KMTC INCHEON</t>
  </si>
  <si>
    <t>0106</t>
  </si>
  <si>
    <t>0095</t>
  </si>
  <si>
    <t>0107</t>
  </si>
  <si>
    <t>11.00 SAT</t>
  </si>
  <si>
    <t>15.00 WED</t>
  </si>
  <si>
    <t>11.00 THU</t>
  </si>
  <si>
    <t>17.00 THU</t>
  </si>
  <si>
    <t>V.312N</t>
  </si>
  <si>
    <t>V.850N</t>
  </si>
  <si>
    <t>V.244N</t>
  </si>
  <si>
    <t>V.149N</t>
  </si>
  <si>
    <t>V.282N</t>
  </si>
  <si>
    <t>V.015N</t>
  </si>
  <si>
    <t>V.313N</t>
  </si>
  <si>
    <t>V.078N</t>
  </si>
  <si>
    <t>15:00AM WED</t>
  </si>
  <si>
    <t>V.N688N</t>
  </si>
  <si>
    <t>V.N169</t>
  </si>
  <si>
    <t>INTERASIA CATALYST</t>
  </si>
  <si>
    <t>V.N030</t>
  </si>
  <si>
    <t>V.229N</t>
  </si>
  <si>
    <t>WAN HAI 506</t>
  </si>
  <si>
    <t>V.N223</t>
  </si>
  <si>
    <t>V.074N</t>
  </si>
  <si>
    <t>KOTA RESTU</t>
  </si>
  <si>
    <t>0239</t>
  </si>
  <si>
    <t>0240</t>
  </si>
  <si>
    <t>0241</t>
  </si>
  <si>
    <t>0242</t>
  </si>
  <si>
    <t>0243</t>
  </si>
  <si>
    <t>16:00 TUE</t>
  </si>
  <si>
    <t xml:space="preserve"> SKY ORION / 2312S</t>
  </si>
  <si>
    <t xml:space="preserve">  KMTC TOKYO 2311S</t>
  </si>
  <si>
    <t>SAWASDEE INCHEON 2311S</t>
  </si>
  <si>
    <t>SKY ORION 2313S</t>
  </si>
  <si>
    <t>KMTC TOKYO 2312S</t>
  </si>
  <si>
    <t xml:space="preserve">KMTC NAGOYA / 2312S </t>
  </si>
  <si>
    <t xml:space="preserve">STARSHIP URSA / 2312S </t>
  </si>
  <si>
    <t xml:space="preserve">PANCON BRIDGE / 2313S </t>
  </si>
  <si>
    <t xml:space="preserve">KMTC NAGOYA / 2313S </t>
  </si>
  <si>
    <t>053W</t>
  </si>
  <si>
    <t>CSCL PACIFIC OCEAN</t>
  </si>
  <si>
    <t>10:00 THU</t>
  </si>
  <si>
    <t xml:space="preserve"> OOCL PIRAEU</t>
  </si>
  <si>
    <t>002W</t>
  </si>
  <si>
    <t>CSCL SPRING</t>
  </si>
  <si>
    <t>055W</t>
  </si>
  <si>
    <t>009N</t>
  </si>
  <si>
    <t>1165N</t>
  </si>
  <si>
    <t>093N</t>
  </si>
  <si>
    <t xml:space="preserve">NAWATA BHUM </t>
  </si>
  <si>
    <t>207S</t>
  </si>
  <si>
    <t xml:space="preserve"> CSCL LIMA</t>
  </si>
  <si>
    <t>165S</t>
  </si>
  <si>
    <t xml:space="preserve"> SINAR SUNDA</t>
  </si>
  <si>
    <t>148S</t>
  </si>
  <si>
    <t>CSCL LIMA</t>
  </si>
  <si>
    <t>166S</t>
  </si>
  <si>
    <t>149S</t>
  </si>
  <si>
    <t>167S</t>
  </si>
  <si>
    <t>BRIGHT LAEM CHABANG 112S</t>
  </si>
  <si>
    <t>BRIGHT LAEM CHABANG 113S</t>
  </si>
  <si>
    <t>SINAR SANUR 028S</t>
  </si>
  <si>
    <t>SINAR SANUR 029S</t>
  </si>
  <si>
    <t>SINAR SANUR 030S</t>
  </si>
  <si>
    <t>16H AM WED</t>
  </si>
  <si>
    <t>N030</t>
  </si>
  <si>
    <t>N018</t>
  </si>
  <si>
    <t>N028</t>
  </si>
  <si>
    <t>N202</t>
  </si>
  <si>
    <t>N031</t>
  </si>
  <si>
    <t>184W</t>
  </si>
  <si>
    <t>185W</t>
  </si>
  <si>
    <t>186W</t>
  </si>
  <si>
    <t>187W</t>
  </si>
  <si>
    <t>WAN HAI 292</t>
  </si>
  <si>
    <t>S026</t>
  </si>
  <si>
    <t xml:space="preserve">INTERASIA PURSUIT	</t>
  </si>
  <si>
    <t>S053</t>
  </si>
  <si>
    <t>S014</t>
  </si>
  <si>
    <t>WAN HAI 283</t>
  </si>
  <si>
    <t>S060</t>
  </si>
  <si>
    <t xml:space="preserve">SAN LORENZO </t>
  </si>
  <si>
    <t>105</t>
  </si>
  <si>
    <t>KOTA LUMAYAN 163S</t>
  </si>
  <si>
    <t>240</t>
  </si>
  <si>
    <t>OOCL YOKOHAMA 185S</t>
  </si>
  <si>
    <t>106</t>
  </si>
  <si>
    <t>OOCL PANAMA 308S</t>
  </si>
  <si>
    <t>241</t>
  </si>
  <si>
    <t>OOCL BRISBANE 223S</t>
  </si>
  <si>
    <t>107</t>
  </si>
  <si>
    <t>OOCL HOUSTON 192S</t>
  </si>
  <si>
    <t>ETA BNE</t>
  </si>
  <si>
    <t>ETA ADE</t>
  </si>
  <si>
    <t>ETA FRE</t>
  </si>
  <si>
    <t>WAN HAI 353 W012</t>
  </si>
  <si>
    <t>POSEN 2336W</t>
  </si>
  <si>
    <t>INTERASIA MOMENTUM W038</t>
  </si>
  <si>
    <t>VIRA BHUM 105W</t>
  </si>
  <si>
    <t>SM JAKARTA</t>
  </si>
  <si>
    <t>STARSHIP PEGASUS</t>
  </si>
  <si>
    <t>KMTC SHIMIZU</t>
  </si>
  <si>
    <t>KMTC PENANG</t>
  </si>
  <si>
    <t>E</t>
  </si>
  <si>
    <t>057N</t>
  </si>
  <si>
    <t>058N</t>
  </si>
  <si>
    <t>HAIAN CITY</t>
  </si>
  <si>
    <t>030N</t>
  </si>
  <si>
    <t>HAIAN EAST</t>
  </si>
  <si>
    <t>114N</t>
  </si>
  <si>
    <t>N048</t>
  </si>
  <si>
    <t>N020</t>
  </si>
  <si>
    <t>N008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</si>
</sst>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0000&quot;N&quot;"/>
    <numFmt numFmtId="194" formatCode="&quot;CAPE&quot;\ ####"/>
    <numFmt numFmtId="195" formatCode="0.0"/>
    <numFmt numFmtId="196" formatCode="0.000"/>
    <numFmt numFmtId="197" formatCode="_ * #,##0_)&quot;$&quot;_ ;_ * \(#,##0\)&quot;$&quot;_ ;_ * &quot;-&quot;_)&quot;$&quot;_ ;_ @_ "/>
    <numFmt numFmtId="198" formatCode="_ * #,##0_)_$_ ;_ * \(#,##0\)_$_ ;_ * &quot;-&quot;_)_$_ ;_ @_ "/>
    <numFmt numFmtId="199" formatCode="_ * #,##0.00_)&quot;$&quot;_ ;_ * \(#,##0.00\)&quot;$&quot;_ ;_ * &quot;-&quot;??_)&quot;$&quot;_ ;_ @_ "/>
    <numFmt numFmtId="200" formatCode="_ * #,##0.00_)_$_ ;_ * \(#,##0.00\)_$_ ;_ * &quot;-&quot;??_)_$_ ;_ @_ "/>
    <numFmt numFmtId="201" formatCode="_ * #,##0_ ;_ * \-#,##0_ ;_ * &quot;-&quot;_ ;_ @_ "/>
    <numFmt numFmtId="202" formatCode="_ * #,##0.00_ ;_ * \-#,##0.00_ ;_ * &quot;-&quot;??_ ;_ @_ "/>
    <numFmt numFmtId="203" formatCode="_ * #,##0.00_)\ &quot;F&quot;_ ;_ * \(#,##0.00\)\ &quot;F&quot;_ ;_ * &quot;-&quot;??_)\ &quot;F&quot;_ ;_ @_ "/>
    <numFmt numFmtId="204" formatCode="_ * #,##0.00_)\ _$_ ;_ * \(#,##0.00\)\ _$_ ;_ * &quot;-&quot;??_)\ _$_ ;_ @_ "/>
    <numFmt numFmtId="205" formatCode="h:mm;@"/>
    <numFmt numFmtId="206" formatCode="[$-409]d/mmm;@"/>
    <numFmt numFmtId="207" formatCode="0000\W"/>
    <numFmt numFmtId="208" formatCode="\W000"/>
  </numFmts>
  <fonts count="234">
    <font>
      <sz val="11"/>
      <name val="VNI-Times"/>
    </font>
    <font>
      <sz val="11"/>
      <color theme="1"/>
      <name val="Calibri"/>
      <family val="2"/>
      <scheme val="minor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sz val="11"/>
      <name val="VNI-Times"/>
    </font>
    <font>
      <i/>
      <sz val="1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2"/>
      <name val="Cambria"/>
      <family val="1"/>
    </font>
    <font>
      <strike/>
      <sz val="11"/>
      <name val="Cambria"/>
      <family val="1"/>
    </font>
    <font>
      <u/>
      <sz val="10"/>
      <color rgb="FF3333FF"/>
      <name val="Cambria"/>
      <family val="1"/>
      <scheme val="major"/>
    </font>
    <font>
      <sz val="11"/>
      <color rgb="FF3333FF"/>
      <name val="VNI-Time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 tint="4.9989318521683403E-2"/>
      <name val="Cambria"/>
      <family val="1"/>
      <scheme val="major"/>
    </font>
    <font>
      <sz val="10"/>
      <color theme="1" tint="4.9989318521683403E-2"/>
      <name val="Cambria"/>
      <family val="1"/>
      <scheme val="major"/>
    </font>
    <font>
      <sz val="10"/>
      <color indexed="8"/>
      <name val="Cambria"/>
      <family val="1"/>
      <scheme val="major"/>
    </font>
    <font>
      <i/>
      <sz val="16"/>
      <name val="Arial"/>
      <family val="2"/>
    </font>
    <font>
      <u/>
      <sz val="10"/>
      <color rgb="FF0000FF"/>
      <name val="Cambria"/>
      <family val="1"/>
      <scheme val="major"/>
    </font>
  </fonts>
  <fills count="10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F0"/>
        <bgColor indexed="26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73">
    <xf numFmtId="0" fontId="0" fillId="0" borderId="0"/>
    <xf numFmtId="184" fontId="8" fillId="0" borderId="0" applyFont="0" applyFill="0" applyBorder="0" applyAlignment="0" applyProtection="0"/>
    <xf numFmtId="199" fontId="171" fillId="0" borderId="0" applyFont="0" applyFill="0" applyBorder="0" applyAlignment="0" applyProtection="0"/>
    <xf numFmtId="202" fontId="171" fillId="0" borderId="0" applyFont="0" applyFill="0" applyBorder="0" applyAlignment="0" applyProtection="0"/>
    <xf numFmtId="201" fontId="171" fillId="0" borderId="0" applyFont="0" applyFill="0" applyBorder="0" applyAlignment="0" applyProtection="0"/>
    <xf numFmtId="0" fontId="4" fillId="0" borderId="0"/>
    <xf numFmtId="0" fontId="34" fillId="0" borderId="0"/>
    <xf numFmtId="0" fontId="4" fillId="0" borderId="0"/>
    <xf numFmtId="197" fontId="13" fillId="0" borderId="0" applyFont="0" applyFill="0" applyBorder="0" applyAlignment="0" applyProtection="0"/>
    <xf numFmtId="184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200" fontId="13" fillId="0" borderId="0" applyFont="0" applyFill="0" applyBorder="0" applyAlignment="0" applyProtection="0"/>
    <xf numFmtId="183" fontId="8" fillId="0" borderId="0" applyFont="0" applyFill="0" applyBorder="0" applyAlignment="0" applyProtection="0"/>
    <xf numFmtId="197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176" fontId="8" fillId="0" borderId="0" applyFont="0" applyFill="0" applyBorder="0" applyAlignment="0" applyProtection="0"/>
    <xf numFmtId="198" fontId="13" fillId="0" borderId="0" applyFont="0" applyFill="0" applyBorder="0" applyAlignment="0" applyProtection="0"/>
    <xf numFmtId="183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98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4" fillId="0" borderId="0"/>
    <xf numFmtId="183" fontId="8" fillId="0" borderId="0" applyFont="0" applyFill="0" applyBorder="0" applyAlignment="0" applyProtection="0"/>
    <xf numFmtId="198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184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9" fontId="172" fillId="0" borderId="0" applyFont="0" applyFill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Protection="0">
      <alignment vertical="center"/>
    </xf>
    <xf numFmtId="0" fontId="41" fillId="4" borderId="0" applyNumberFormat="0" applyBorder="0" applyAlignment="0" applyProtection="0"/>
    <xf numFmtId="0" fontId="41" fillId="2" borderId="0" applyNumberFormat="0" applyBorder="0" applyAlignment="0" applyProtection="0"/>
    <xf numFmtId="0" fontId="41" fillId="5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Protection="0">
      <alignment vertical="center"/>
    </xf>
    <xf numFmtId="0" fontId="41" fillId="4" borderId="0" applyNumberFormat="0" applyBorder="0" applyAlignment="0" applyProtection="0"/>
    <xf numFmtId="0" fontId="41" fillId="5" borderId="0" applyNumberFormat="0" applyBorder="0" applyProtection="0">
      <alignment vertical="center"/>
    </xf>
    <xf numFmtId="0" fontId="193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Protection="0">
      <alignment vertical="center"/>
    </xf>
    <xf numFmtId="0" fontId="41" fillId="9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9" borderId="0" applyNumberFormat="0" applyBorder="0" applyAlignment="0" applyProtection="0"/>
    <xf numFmtId="0" fontId="41" fillId="11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Protection="0">
      <alignment vertical="center"/>
    </xf>
    <xf numFmtId="0" fontId="41" fillId="9" borderId="0" applyNumberFormat="0" applyBorder="0" applyAlignment="0" applyProtection="0"/>
    <xf numFmtId="0" fontId="41" fillId="10" borderId="0" applyNumberFormat="0" applyBorder="0" applyProtection="0">
      <alignment vertical="center"/>
    </xf>
    <xf numFmtId="0" fontId="193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Protection="0">
      <alignment vertical="center"/>
    </xf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4" borderId="0" applyNumberFormat="0" applyBorder="0" applyAlignment="0" applyProtection="0"/>
    <xf numFmtId="0" fontId="41" fillId="16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Protection="0">
      <alignment vertical="center"/>
    </xf>
    <xf numFmtId="0" fontId="41" fillId="14" borderId="0" applyNumberFormat="0" applyBorder="0" applyAlignment="0" applyProtection="0"/>
    <xf numFmtId="0" fontId="41" fillId="15" borderId="0" applyNumberFormat="0" applyBorder="0" applyProtection="0">
      <alignment vertical="center"/>
    </xf>
    <xf numFmtId="0" fontId="193" fillId="12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Protection="0">
      <alignment vertical="center"/>
    </xf>
    <xf numFmtId="0" fontId="41" fillId="19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19" borderId="0" applyNumberFormat="0" applyBorder="0" applyAlignment="0" applyProtection="0"/>
    <xf numFmtId="0" fontId="41" fillId="21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Protection="0">
      <alignment vertical="center"/>
    </xf>
    <xf numFmtId="0" fontId="41" fillId="19" borderId="0" applyNumberFormat="0" applyBorder="0" applyAlignment="0" applyProtection="0"/>
    <xf numFmtId="0" fontId="41" fillId="20" borderId="0" applyNumberFormat="0" applyBorder="0" applyProtection="0">
      <alignment vertical="center"/>
    </xf>
    <xf numFmtId="0" fontId="193" fillId="17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Protection="0">
      <alignment vertical="center"/>
    </xf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Protection="0">
      <alignment vertical="center"/>
    </xf>
    <xf numFmtId="0" fontId="41" fillId="23" borderId="0" applyNumberFormat="0" applyBorder="0" applyAlignment="0" applyProtection="0"/>
    <xf numFmtId="0" fontId="41" fillId="24" borderId="0" applyNumberFormat="0" applyBorder="0" applyProtection="0">
      <alignment vertical="center"/>
    </xf>
    <xf numFmtId="0" fontId="41" fillId="13" borderId="0" applyNumberFormat="0" applyBorder="0" applyAlignment="0" applyProtection="0"/>
    <xf numFmtId="0" fontId="41" fillId="21" borderId="0" applyNumberFormat="0" applyBorder="0" applyProtection="0">
      <alignment vertical="center"/>
    </xf>
    <xf numFmtId="0" fontId="41" fillId="21" borderId="0" applyNumberFormat="0" applyBorder="0" applyAlignment="0" applyProtection="0"/>
    <xf numFmtId="0" fontId="41" fillId="18" borderId="0" applyNumberFormat="0" applyBorder="0" applyAlignment="0" applyProtection="0"/>
    <xf numFmtId="0" fontId="41" fillId="25" borderId="0" applyNumberFormat="0" applyBorder="0" applyAlignment="0" applyProtection="0"/>
    <xf numFmtId="0" fontId="41" fillId="21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Protection="0">
      <alignment vertical="center"/>
    </xf>
    <xf numFmtId="0" fontId="41" fillId="21" borderId="0" applyNumberFormat="0" applyBorder="0" applyAlignment="0" applyProtection="0"/>
    <xf numFmtId="0" fontId="41" fillId="25" borderId="0" applyNumberFormat="0" applyBorder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30" fillId="12" borderId="0" applyNumberFormat="0" applyBorder="0" applyAlignment="0" applyProtection="0">
      <alignment vertical="center"/>
    </xf>
    <xf numFmtId="0" fontId="130" fillId="17" borderId="0" applyNumberFormat="0" applyBorder="0" applyAlignment="0" applyProtection="0">
      <alignment vertical="center"/>
    </xf>
    <xf numFmtId="0" fontId="130" fillId="22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105" fillId="22" borderId="0" applyNumberFormat="0" applyBorder="0" applyAlignment="0" applyProtection="0">
      <alignment vertical="center"/>
    </xf>
    <xf numFmtId="0" fontId="105" fillId="18" borderId="0" applyNumberFormat="0" applyBorder="0" applyAlignment="0" applyProtection="0">
      <alignment vertical="center"/>
    </xf>
    <xf numFmtId="0" fontId="131" fillId="2" borderId="0" applyNumberFormat="0" applyBorder="0" applyAlignment="0" applyProtection="0">
      <alignment vertical="center"/>
    </xf>
    <xf numFmtId="0" fontId="131" fillId="7" borderId="0" applyNumberFormat="0" applyBorder="0" applyAlignment="0" applyProtection="0">
      <alignment vertical="center"/>
    </xf>
    <xf numFmtId="0" fontId="131" fillId="12" borderId="0" applyNumberFormat="0" applyBorder="0" applyAlignment="0" applyProtection="0">
      <alignment vertical="center"/>
    </xf>
    <xf numFmtId="0" fontId="131" fillId="17" borderId="0" applyNumberFormat="0" applyBorder="0" applyAlignment="0" applyProtection="0">
      <alignment vertical="center"/>
    </xf>
    <xf numFmtId="0" fontId="131" fillId="22" borderId="0" applyNumberFormat="0" applyBorder="0" applyAlignment="0" applyProtection="0">
      <alignment vertical="center"/>
    </xf>
    <xf numFmtId="0" fontId="131" fillId="18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41" fillId="6" borderId="0" applyNumberFormat="0" applyBorder="0" applyProtection="0">
      <alignment vertical="center"/>
    </xf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1" fillId="26" borderId="0" applyNumberFormat="0" applyBorder="0" applyAlignment="0" applyProtection="0"/>
    <xf numFmtId="0" fontId="41" fillId="6" borderId="0" applyNumberFormat="0" applyBorder="0" applyAlignment="0" applyProtection="0"/>
    <xf numFmtId="0" fontId="41" fillId="23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Protection="0">
      <alignment vertical="center"/>
    </xf>
    <xf numFmtId="0" fontId="41" fillId="6" borderId="0" applyNumberFormat="0" applyBorder="0" applyAlignment="0" applyProtection="0"/>
    <xf numFmtId="0" fontId="41" fillId="26" borderId="0" applyNumberFormat="0" applyBorder="0" applyProtection="0">
      <alignment vertical="center"/>
    </xf>
    <xf numFmtId="0" fontId="41" fillId="8" borderId="0" applyNumberFormat="0" applyBorder="0" applyAlignment="0" applyProtection="0"/>
    <xf numFmtId="0" fontId="41" fillId="11" borderId="0" applyNumberFormat="0" applyBorder="0" applyProtection="0">
      <alignment vertical="center"/>
    </xf>
    <xf numFmtId="0" fontId="41" fillId="11" borderId="0" applyNumberFormat="0" applyBorder="0" applyAlignment="0" applyProtection="0"/>
    <xf numFmtId="0" fontId="41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Protection="0">
      <alignment vertical="center"/>
    </xf>
    <xf numFmtId="0" fontId="41" fillId="11" borderId="0" applyNumberFormat="0" applyBorder="0" applyAlignment="0" applyProtection="0"/>
    <xf numFmtId="0" fontId="41" fillId="27" borderId="0" applyNumberFormat="0" applyBorder="0" applyProtection="0">
      <alignment vertical="center"/>
    </xf>
    <xf numFmtId="0" fontId="41" fillId="13" borderId="0" applyNumberFormat="0" applyBorder="0" applyAlignment="0" applyProtection="0"/>
    <xf numFmtId="0" fontId="41" fillId="29" borderId="0" applyNumberFormat="0" applyBorder="0" applyProtection="0">
      <alignment vertical="center"/>
    </xf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9" borderId="0" applyNumberFormat="0" applyBorder="0" applyAlignment="0" applyProtection="0"/>
    <xf numFmtId="0" fontId="41" fillId="16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Protection="0">
      <alignment vertical="center"/>
    </xf>
    <xf numFmtId="0" fontId="41" fillId="29" borderId="0" applyNumberFormat="0" applyBorder="0" applyAlignment="0" applyProtection="0"/>
    <xf numFmtId="0" fontId="41" fillId="30" borderId="0" applyNumberFormat="0" applyBorder="0" applyProtection="0">
      <alignment vertical="center"/>
    </xf>
    <xf numFmtId="0" fontId="193" fillId="28" borderId="0" applyNumberFormat="0" applyBorder="0" applyAlignment="0" applyProtection="0"/>
    <xf numFmtId="0" fontId="41" fillId="31" borderId="0" applyNumberFormat="0" applyBorder="0" applyAlignment="0" applyProtection="0"/>
    <xf numFmtId="0" fontId="41" fillId="19" borderId="0" applyNumberFormat="0" applyBorder="0" applyProtection="0">
      <alignment vertical="center"/>
    </xf>
    <xf numFmtId="0" fontId="41" fillId="19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19" borderId="0" applyNumberFormat="0" applyBorder="0" applyAlignment="0" applyProtection="0"/>
    <xf numFmtId="0" fontId="41" fillId="32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Protection="0">
      <alignment vertical="center"/>
    </xf>
    <xf numFmtId="0" fontId="41" fillId="19" borderId="0" applyNumberFormat="0" applyBorder="0" applyAlignment="0" applyProtection="0"/>
    <xf numFmtId="0" fontId="41" fillId="20" borderId="0" applyNumberFormat="0" applyBorder="0" applyProtection="0">
      <alignment vertical="center"/>
    </xf>
    <xf numFmtId="0" fontId="41" fillId="22" borderId="0" applyNumberFormat="0" applyBorder="0" applyAlignment="0" applyProtection="0"/>
    <xf numFmtId="0" fontId="41" fillId="6" borderId="0" applyNumberFormat="0" applyBorder="0" applyProtection="0">
      <alignment vertical="center"/>
    </xf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1" fillId="26" borderId="0" applyNumberFormat="0" applyBorder="0" applyAlignment="0" applyProtection="0"/>
    <xf numFmtId="0" fontId="41" fillId="6" borderId="0" applyNumberFormat="0" applyBorder="0" applyAlignment="0" applyProtection="0"/>
    <xf numFmtId="0" fontId="41" fillId="23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Protection="0">
      <alignment vertical="center"/>
    </xf>
    <xf numFmtId="0" fontId="41" fillId="6" borderId="0" applyNumberFormat="0" applyBorder="0" applyAlignment="0" applyProtection="0"/>
    <xf numFmtId="0" fontId="41" fillId="26" borderId="0" applyNumberFormat="0" applyBorder="0" applyProtection="0">
      <alignment vertical="center"/>
    </xf>
    <xf numFmtId="0" fontId="41" fillId="13" borderId="0" applyNumberFormat="0" applyBorder="0" applyAlignment="0" applyProtection="0"/>
    <xf numFmtId="0" fontId="41" fillId="34" borderId="0" applyNumberFormat="0" applyBorder="0" applyProtection="0">
      <alignment vertical="center"/>
    </xf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41" fillId="35" borderId="0" applyNumberFormat="0" applyBorder="0" applyAlignment="0" applyProtection="0"/>
    <xf numFmtId="0" fontId="41" fillId="34" borderId="0" applyNumberFormat="0" applyBorder="0" applyAlignment="0" applyProtection="0"/>
    <xf numFmtId="0" fontId="41" fillId="16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Protection="0">
      <alignment vertical="center"/>
    </xf>
    <xf numFmtId="0" fontId="41" fillId="34" borderId="0" applyNumberFormat="0" applyBorder="0" applyAlignment="0" applyProtection="0"/>
    <xf numFmtId="0" fontId="41" fillId="35" borderId="0" applyNumberFormat="0" applyBorder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8" borderId="0" applyNumberFormat="0" applyBorder="0" applyAlignment="0" applyProtection="0">
      <alignment vertical="center"/>
    </xf>
    <xf numFmtId="0" fontId="130" fillId="28" borderId="0" applyNumberFormat="0" applyBorder="0" applyAlignment="0" applyProtection="0">
      <alignment vertical="center"/>
    </xf>
    <xf numFmtId="0" fontId="130" fillId="17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8" borderId="0" applyNumberFormat="0" applyBorder="0" applyAlignment="0" applyProtection="0">
      <alignment vertical="center"/>
    </xf>
    <xf numFmtId="0" fontId="131" fillId="28" borderId="0" applyNumberFormat="0" applyBorder="0" applyAlignment="0" applyProtection="0">
      <alignment vertical="center"/>
    </xf>
    <xf numFmtId="0" fontId="131" fillId="17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/>
    <xf numFmtId="0" fontId="42" fillId="37" borderId="0" applyNumberFormat="0" applyBorder="0" applyProtection="0">
      <alignment vertical="center"/>
    </xf>
    <xf numFmtId="0" fontId="42" fillId="37" borderId="0" applyNumberFormat="0" applyBorder="0" applyAlignment="0" applyProtection="0"/>
    <xf numFmtId="0" fontId="42" fillId="36" borderId="0" applyNumberFormat="0" applyBorder="0" applyAlignment="0" applyProtection="0"/>
    <xf numFmtId="0" fontId="42" fillId="38" borderId="0" applyNumberFormat="0" applyBorder="0" applyAlignment="0" applyProtection="0"/>
    <xf numFmtId="0" fontId="42" fillId="37" borderId="0" applyNumberFormat="0" applyBorder="0" applyAlignment="0" applyProtection="0"/>
    <xf numFmtId="0" fontId="42" fillId="2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Protection="0">
      <alignment vertical="center"/>
    </xf>
    <xf numFmtId="0" fontId="42" fillId="37" borderId="0" applyNumberFormat="0" applyBorder="0" applyAlignment="0" applyProtection="0"/>
    <xf numFmtId="0" fontId="42" fillId="38" borderId="0" applyNumberFormat="0" applyBorder="0" applyProtection="0">
      <alignment vertical="center"/>
    </xf>
    <xf numFmtId="0" fontId="42" fillId="8" borderId="0" applyNumberFormat="0" applyBorder="0" applyAlignment="0" applyProtection="0"/>
    <xf numFmtId="0" fontId="42" fillId="11" borderId="0" applyNumberFormat="0" applyBorder="0" applyProtection="0">
      <alignment vertical="center"/>
    </xf>
    <xf numFmtId="0" fontId="42" fillId="11" borderId="0" applyNumberFormat="0" applyBorder="0" applyAlignment="0" applyProtection="0"/>
    <xf numFmtId="0" fontId="42" fillId="2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Protection="0">
      <alignment vertical="center"/>
    </xf>
    <xf numFmtId="0" fontId="42" fillId="11" borderId="0" applyNumberFormat="0" applyBorder="0" applyAlignment="0" applyProtection="0"/>
    <xf numFmtId="0" fontId="42" fillId="27" borderId="0" applyNumberFormat="0" applyBorder="0" applyProtection="0">
      <alignment vertical="center"/>
    </xf>
    <xf numFmtId="0" fontId="42" fillId="33" borderId="0" applyNumberFormat="0" applyBorder="0" applyAlignment="0" applyProtection="0"/>
    <xf numFmtId="0" fontId="42" fillId="29" borderId="0" applyNumberFormat="0" applyBorder="0" applyProtection="0">
      <alignment vertical="center"/>
    </xf>
    <xf numFmtId="0" fontId="42" fillId="29" borderId="0" applyNumberFormat="0" applyBorder="0" applyAlignment="0" applyProtection="0"/>
    <xf numFmtId="0" fontId="42" fillId="28" borderId="0" applyNumberFormat="0" applyBorder="0" applyAlignment="0" applyProtection="0"/>
    <xf numFmtId="0" fontId="42" fillId="30" borderId="0" applyNumberFormat="0" applyBorder="0" applyAlignment="0" applyProtection="0"/>
    <xf numFmtId="0" fontId="42" fillId="29" borderId="0" applyNumberFormat="0" applyBorder="0" applyAlignment="0" applyProtection="0"/>
    <xf numFmtId="0" fontId="42" fillId="3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Protection="0">
      <alignment vertical="center"/>
    </xf>
    <xf numFmtId="0" fontId="42" fillId="29" borderId="0" applyNumberFormat="0" applyBorder="0" applyAlignment="0" applyProtection="0"/>
    <xf numFmtId="0" fontId="42" fillId="30" borderId="0" applyNumberFormat="0" applyBorder="0" applyProtection="0">
      <alignment vertical="center"/>
    </xf>
    <xf numFmtId="0" fontId="194" fillId="28" borderId="0" applyNumberFormat="0" applyBorder="0" applyAlignment="0" applyProtection="0"/>
    <xf numFmtId="0" fontId="42" fillId="31" borderId="0" applyNumberFormat="0" applyBorder="0" applyAlignment="0" applyProtection="0"/>
    <xf numFmtId="0" fontId="42" fillId="40" borderId="0" applyNumberFormat="0" applyBorder="0" applyProtection="0">
      <alignment vertical="center"/>
    </xf>
    <xf numFmtId="0" fontId="42" fillId="40" borderId="0" applyNumberFormat="0" applyBorder="0" applyAlignment="0" applyProtection="0"/>
    <xf numFmtId="0" fontId="42" fillId="39" borderId="0" applyNumberFormat="0" applyBorder="0" applyAlignment="0" applyProtection="0"/>
    <xf numFmtId="0" fontId="42" fillId="41" borderId="0" applyNumberFormat="0" applyBorder="0" applyAlignment="0" applyProtection="0"/>
    <xf numFmtId="0" fontId="42" fillId="40" borderId="0" applyNumberFormat="0" applyBorder="0" applyAlignment="0" applyProtection="0"/>
    <xf numFmtId="0" fontId="42" fillId="32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Protection="0">
      <alignment vertical="center"/>
    </xf>
    <xf numFmtId="0" fontId="42" fillId="40" borderId="0" applyNumberFormat="0" applyBorder="0" applyAlignment="0" applyProtection="0"/>
    <xf numFmtId="0" fontId="42" fillId="42" borderId="0" applyNumberFormat="0" applyBorder="0" applyProtection="0">
      <alignment vertical="center"/>
    </xf>
    <xf numFmtId="0" fontId="194" fillId="39" borderId="0" applyNumberFormat="0" applyBorder="0" applyAlignment="0" applyProtection="0"/>
    <xf numFmtId="0" fontId="42" fillId="22" borderId="0" applyNumberFormat="0" applyBorder="0" applyAlignment="0" applyProtection="0"/>
    <xf numFmtId="0" fontId="42" fillId="44" borderId="0" applyNumberFormat="0" applyBorder="0" applyProtection="0">
      <alignment vertical="center"/>
    </xf>
    <xf numFmtId="0" fontId="42" fillId="44" borderId="0" applyNumberFormat="0" applyBorder="0" applyAlignment="0" applyProtection="0"/>
    <xf numFmtId="0" fontId="42" fillId="43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23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Protection="0">
      <alignment vertical="center"/>
    </xf>
    <xf numFmtId="0" fontId="42" fillId="44" borderId="0" applyNumberFormat="0" applyBorder="0" applyAlignment="0" applyProtection="0"/>
    <xf numFmtId="0" fontId="42" fillId="45" borderId="0" applyNumberFormat="0" applyBorder="0" applyProtection="0">
      <alignment vertical="center"/>
    </xf>
    <xf numFmtId="0" fontId="42" fillId="8" borderId="0" applyNumberFormat="0" applyBorder="0" applyAlignment="0" applyProtection="0"/>
    <xf numFmtId="0" fontId="42" fillId="47" borderId="0" applyNumberFormat="0" applyBorder="0" applyProtection="0">
      <alignment vertical="center"/>
    </xf>
    <xf numFmtId="0" fontId="42" fillId="47" borderId="0" applyNumberFormat="0" applyBorder="0" applyAlignment="0" applyProtection="0"/>
    <xf numFmtId="0" fontId="42" fillId="46" borderId="0" applyNumberFormat="0" applyBorder="0" applyAlignment="0" applyProtection="0"/>
    <xf numFmtId="0" fontId="42" fillId="48" borderId="0" applyNumberFormat="0" applyBorder="0" applyAlignment="0" applyProtection="0"/>
    <xf numFmtId="0" fontId="42" fillId="47" borderId="0" applyNumberFormat="0" applyBorder="0" applyAlignment="0" applyProtection="0"/>
    <xf numFmtId="0" fontId="42" fillId="11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Protection="0">
      <alignment vertical="center"/>
    </xf>
    <xf numFmtId="0" fontId="42" fillId="47" borderId="0" applyNumberFormat="0" applyBorder="0" applyAlignment="0" applyProtection="0"/>
    <xf numFmtId="0" fontId="42" fillId="48" borderId="0" applyNumberFormat="0" applyBorder="0" applyProtection="0">
      <alignment vertical="center"/>
    </xf>
    <xf numFmtId="0" fontId="194" fillId="46" borderId="0" applyNumberFormat="0" applyBorder="0" applyAlignment="0" applyProtection="0"/>
    <xf numFmtId="0" fontId="132" fillId="36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39" borderId="0" applyNumberFormat="0" applyBorder="0" applyAlignment="0" applyProtection="0">
      <alignment vertical="center"/>
    </xf>
    <xf numFmtId="0" fontId="132" fillId="43" borderId="0" applyNumberFormat="0" applyBorder="0" applyAlignment="0" applyProtection="0">
      <alignment vertical="center"/>
    </xf>
    <xf numFmtId="0" fontId="132" fillId="46" borderId="0" applyNumberFormat="0" applyBorder="0" applyAlignment="0" applyProtection="0">
      <alignment vertical="center"/>
    </xf>
    <xf numFmtId="0" fontId="107" fillId="36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43" borderId="0" applyNumberFormat="0" applyBorder="0" applyAlignment="0" applyProtection="0">
      <alignment vertical="center"/>
    </xf>
    <xf numFmtId="0" fontId="107" fillId="46" borderId="0" applyNumberFormat="0" applyBorder="0" applyAlignment="0" applyProtection="0">
      <alignment vertical="center"/>
    </xf>
    <xf numFmtId="0" fontId="133" fillId="36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39" borderId="0" applyNumberFormat="0" applyBorder="0" applyAlignment="0" applyProtection="0">
      <alignment vertical="center"/>
    </xf>
    <xf numFmtId="0" fontId="133" fillId="43" borderId="0" applyNumberFormat="0" applyBorder="0" applyAlignment="0" applyProtection="0">
      <alignment vertical="center"/>
    </xf>
    <xf numFmtId="0" fontId="133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/>
    <xf numFmtId="0" fontId="42" fillId="50" borderId="0" applyNumberFormat="0" applyBorder="0" applyProtection="0">
      <alignment vertical="center"/>
    </xf>
    <xf numFmtId="0" fontId="42" fillId="50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44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Protection="0">
      <alignment vertical="center"/>
    </xf>
    <xf numFmtId="0" fontId="42" fillId="50" borderId="0" applyNumberFormat="0" applyBorder="0" applyAlignment="0" applyProtection="0"/>
    <xf numFmtId="0" fontId="42" fillId="51" borderId="0" applyNumberFormat="0" applyBorder="0" applyProtection="0">
      <alignment vertical="center"/>
    </xf>
    <xf numFmtId="0" fontId="42" fillId="46" borderId="0" applyNumberFormat="0" applyBorder="0" applyAlignment="0" applyProtection="0"/>
    <xf numFmtId="0" fontId="42" fillId="53" borderId="0" applyNumberFormat="0" applyBorder="0" applyProtection="0">
      <alignment vertical="center"/>
    </xf>
    <xf numFmtId="0" fontId="42" fillId="53" borderId="0" applyNumberFormat="0" applyBorder="0" applyAlignment="0" applyProtection="0"/>
    <xf numFmtId="0" fontId="42" fillId="52" borderId="0" applyNumberFormat="0" applyBorder="0" applyAlignment="0" applyProtection="0"/>
    <xf numFmtId="0" fontId="42" fillId="54" borderId="0" applyNumberFormat="0" applyBorder="0" applyAlignment="0" applyProtection="0"/>
    <xf numFmtId="0" fontId="42" fillId="53" borderId="0" applyNumberFormat="0" applyBorder="0" applyAlignment="0" applyProtection="0"/>
    <xf numFmtId="0" fontId="42" fillId="4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Protection="0">
      <alignment vertical="center"/>
    </xf>
    <xf numFmtId="0" fontId="42" fillId="53" borderId="0" applyNumberFormat="0" applyBorder="0" applyAlignment="0" applyProtection="0"/>
    <xf numFmtId="0" fontId="42" fillId="54" borderId="0" applyNumberFormat="0" applyBorder="0" applyProtection="0">
      <alignment vertical="center"/>
    </xf>
    <xf numFmtId="0" fontId="42" fillId="33" borderId="0" applyNumberFormat="0" applyBorder="0" applyAlignment="0" applyProtection="0"/>
    <xf numFmtId="0" fontId="42" fillId="56" borderId="0" applyNumberFormat="0" applyBorder="0" applyProtection="0">
      <alignment vertical="center"/>
    </xf>
    <xf numFmtId="0" fontId="42" fillId="5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56" borderId="0" applyNumberFormat="0" applyBorder="0" applyAlignment="0" applyProtection="0"/>
    <xf numFmtId="0" fontId="42" fillId="34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Protection="0">
      <alignment vertical="center"/>
    </xf>
    <xf numFmtId="0" fontId="42" fillId="56" borderId="0" applyNumberFormat="0" applyBorder="0" applyAlignment="0" applyProtection="0"/>
    <xf numFmtId="0" fontId="42" fillId="57" borderId="0" applyNumberFormat="0" applyBorder="0" applyProtection="0">
      <alignment vertical="center"/>
    </xf>
    <xf numFmtId="0" fontId="42" fillId="58" borderId="0" applyNumberFormat="0" applyBorder="0" applyAlignment="0" applyProtection="0"/>
    <xf numFmtId="0" fontId="42" fillId="40" borderId="0" applyNumberFormat="0" applyBorder="0" applyProtection="0">
      <alignment vertical="center"/>
    </xf>
    <xf numFmtId="0" fontId="42" fillId="40" borderId="0" applyNumberFormat="0" applyBorder="0" applyAlignment="0" applyProtection="0"/>
    <xf numFmtId="0" fontId="42" fillId="39" borderId="0" applyNumberFormat="0" applyBorder="0" applyAlignment="0" applyProtection="0"/>
    <xf numFmtId="0" fontId="42" fillId="41" borderId="0" applyNumberFormat="0" applyBorder="0" applyAlignment="0" applyProtection="0"/>
    <xf numFmtId="0" fontId="42" fillId="40" borderId="0" applyNumberFormat="0" applyBorder="0" applyAlignment="0" applyProtection="0"/>
    <xf numFmtId="0" fontId="42" fillId="5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Protection="0">
      <alignment vertical="center"/>
    </xf>
    <xf numFmtId="0" fontId="42" fillId="40" borderId="0" applyNumberFormat="0" applyBorder="0" applyAlignment="0" applyProtection="0"/>
    <xf numFmtId="0" fontId="42" fillId="42" borderId="0" applyNumberFormat="0" applyBorder="0" applyProtection="0">
      <alignment vertical="center"/>
    </xf>
    <xf numFmtId="0" fontId="42" fillId="43" borderId="0" applyNumberFormat="0" applyBorder="0" applyAlignment="0" applyProtection="0"/>
    <xf numFmtId="0" fontId="42" fillId="44" borderId="0" applyNumberFormat="0" applyBorder="0" applyProtection="0">
      <alignment vertical="center"/>
    </xf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Protection="0">
      <alignment vertical="center"/>
    </xf>
    <xf numFmtId="0" fontId="42" fillId="44" borderId="0" applyNumberFormat="0" applyBorder="0" applyAlignment="0" applyProtection="0"/>
    <xf numFmtId="0" fontId="42" fillId="45" borderId="0" applyNumberFormat="0" applyBorder="0" applyProtection="0">
      <alignment vertical="center"/>
    </xf>
    <xf numFmtId="0" fontId="42" fillId="52" borderId="0" applyNumberFormat="0" applyBorder="0" applyAlignment="0" applyProtection="0"/>
    <xf numFmtId="0" fontId="42" fillId="61" borderId="0" applyNumberFormat="0" applyBorder="0" applyProtection="0">
      <alignment vertical="center"/>
    </xf>
    <xf numFmtId="0" fontId="42" fillId="61" borderId="0" applyNumberFormat="0" applyBorder="0" applyAlignment="0" applyProtection="0"/>
    <xf numFmtId="0" fontId="42" fillId="60" borderId="0" applyNumberFormat="0" applyBorder="0" applyAlignment="0" applyProtection="0"/>
    <xf numFmtId="0" fontId="42" fillId="62" borderId="0" applyNumberFormat="0" applyBorder="0" applyAlignment="0" applyProtection="0"/>
    <xf numFmtId="0" fontId="42" fillId="61" borderId="0" applyNumberFormat="0" applyBorder="0" applyAlignment="0" applyProtection="0"/>
    <xf numFmtId="0" fontId="42" fillId="53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Protection="0">
      <alignment vertical="center"/>
    </xf>
    <xf numFmtId="0" fontId="42" fillId="61" borderId="0" applyNumberFormat="0" applyBorder="0" applyAlignment="0" applyProtection="0"/>
    <xf numFmtId="0" fontId="42" fillId="62" borderId="0" applyNumberFormat="0" applyBorder="0" applyProtection="0">
      <alignment vertical="center"/>
    </xf>
    <xf numFmtId="203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73" fillId="0" borderId="0"/>
    <xf numFmtId="187" fontId="49" fillId="0" borderId="0" applyFill="0" applyBorder="0" applyAlignment="0"/>
    <xf numFmtId="0" fontId="63" fillId="63" borderId="1" applyNumberFormat="0" applyAlignment="0" applyProtection="0"/>
    <xf numFmtId="0" fontId="78" fillId="32" borderId="1" applyNumberFormat="0" applyProtection="0">
      <alignment vertical="center"/>
    </xf>
    <xf numFmtId="0" fontId="78" fillId="32" borderId="1" applyNumberFormat="0" applyAlignment="0" applyProtection="0"/>
    <xf numFmtId="0" fontId="78" fillId="31" borderId="1" applyNumberFormat="0" applyAlignment="0" applyProtection="0"/>
    <xf numFmtId="0" fontId="78" fillId="64" borderId="1" applyNumberFormat="0" applyAlignment="0" applyProtection="0"/>
    <xf numFmtId="0" fontId="78" fillId="32" borderId="1" applyNumberFormat="0" applyAlignment="0" applyProtection="0"/>
    <xf numFmtId="0" fontId="63" fillId="65" borderId="1" applyNumberFormat="0" applyAlignment="0" applyProtection="0"/>
    <xf numFmtId="0" fontId="78" fillId="32" borderId="1" applyNumberFormat="0" applyAlignment="0" applyProtection="0"/>
    <xf numFmtId="0" fontId="78" fillId="32" borderId="1" applyNumberFormat="0" applyProtection="0">
      <alignment vertical="center"/>
    </xf>
    <xf numFmtId="0" fontId="78" fillId="32" borderId="1" applyNumberFormat="0" applyAlignment="0" applyProtection="0"/>
    <xf numFmtId="0" fontId="78" fillId="64" borderId="1" applyNumberFormat="0" applyProtection="0">
      <alignment vertical="center"/>
    </xf>
    <xf numFmtId="0" fontId="174" fillId="0" borderId="0"/>
    <xf numFmtId="0" fontId="44" fillId="66" borderId="2" applyNumberFormat="0" applyAlignment="0" applyProtection="0"/>
    <xf numFmtId="0" fontId="44" fillId="67" borderId="2" applyNumberFormat="0" applyProtection="0">
      <alignment vertical="center"/>
    </xf>
    <xf numFmtId="0" fontId="44" fillId="67" borderId="2" applyNumberFormat="0" applyAlignment="0" applyProtection="0"/>
    <xf numFmtId="0" fontId="44" fillId="68" borderId="2" applyNumberFormat="0" applyAlignment="0" applyProtection="0"/>
    <xf numFmtId="0" fontId="44" fillId="67" borderId="2" applyNumberFormat="0" applyAlignment="0" applyProtection="0"/>
    <xf numFmtId="0" fontId="44" fillId="67" borderId="2" applyNumberFormat="0" applyAlignment="0" applyProtection="0"/>
    <xf numFmtId="0" fontId="44" fillId="67" borderId="2" applyNumberFormat="0" applyProtection="0">
      <alignment vertical="center"/>
    </xf>
    <xf numFmtId="0" fontId="44" fillId="67" borderId="2" applyNumberFormat="0" applyAlignment="0" applyProtection="0"/>
    <xf numFmtId="0" fontId="44" fillId="68" borderId="2" applyNumberFormat="0" applyProtection="0">
      <alignment vertical="center"/>
    </xf>
    <xf numFmtId="181" fontId="4" fillId="0" borderId="0" applyFill="0" applyBorder="0" applyProtection="0">
      <alignment vertical="center"/>
    </xf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ill="0" applyBorder="0" applyAlignment="0" applyProtection="0"/>
    <xf numFmtId="3" fontId="4" fillId="0" borderId="0" applyFill="0" applyBorder="0" applyProtection="0">
      <alignment vertical="center"/>
    </xf>
    <xf numFmtId="3" fontId="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" fillId="0" borderId="0" applyFill="0" applyBorder="0" applyProtection="0">
      <alignment vertical="center"/>
    </xf>
    <xf numFmtId="3" fontId="4" fillId="0" borderId="0" applyFill="0" applyBorder="0" applyProtection="0">
      <alignment vertical="center"/>
    </xf>
    <xf numFmtId="0" fontId="75" fillId="0" borderId="0" applyNumberFormat="0" applyAlignment="0">
      <alignment horizontal="left"/>
    </xf>
    <xf numFmtId="44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7" fontId="4" fillId="0" borderId="0" applyFill="0" applyBorder="0" applyAlignment="0" applyProtection="0"/>
    <xf numFmtId="179" fontId="4" fillId="0" borderId="0" applyFill="0" applyBorder="0" applyProtection="0">
      <alignment vertical="center"/>
    </xf>
    <xf numFmtId="172" fontId="4" fillId="0" borderId="0" applyFont="0" applyFill="0" applyBorder="0" applyAlignment="0" applyProtection="0"/>
    <xf numFmtId="192" fontId="87" fillId="0" borderId="0" applyFont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Protection="0">
      <alignment vertical="center"/>
    </xf>
    <xf numFmtId="177" fontId="4" fillId="0" borderId="0" applyFill="0" applyBorder="0" applyProtection="0">
      <alignment vertical="center"/>
    </xf>
    <xf numFmtId="179" fontId="4" fillId="0" borderId="0" applyFill="0" applyBorder="0" applyProtection="0">
      <alignment vertical="center"/>
    </xf>
    <xf numFmtId="0" fontId="4" fillId="0" borderId="0" applyFon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Protection="0">
      <alignment vertical="center"/>
    </xf>
    <xf numFmtId="0" fontId="4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75" fillId="0" borderId="0" applyNumberFormat="0" applyAlignment="0">
      <alignment horizontal="left"/>
    </xf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Protection="0">
      <alignment vertical="center"/>
    </xf>
    <xf numFmtId="2" fontId="4" fillId="0" borderId="0" applyFont="0" applyFill="0" applyBorder="0" applyAlignment="0" applyProtection="0"/>
    <xf numFmtId="2" fontId="87" fillId="0" borderId="0" applyFont="0" applyFill="0" applyBorder="0" applyAlignment="0" applyProtection="0"/>
    <xf numFmtId="2" fontId="4" fillId="0" borderId="0" applyFill="0" applyBorder="0" applyProtection="0">
      <alignment vertical="center"/>
    </xf>
    <xf numFmtId="2" fontId="4" fillId="0" borderId="0" applyFill="0" applyBorder="0" applyProtection="0">
      <alignment vertical="center"/>
    </xf>
    <xf numFmtId="0" fontId="65" fillId="22" borderId="0" applyNumberFormat="0" applyBorder="0" applyAlignment="0" applyProtection="0"/>
    <xf numFmtId="0" fontId="79" fillId="14" borderId="0" applyNumberFormat="0" applyBorder="0" applyProtection="0">
      <alignment vertical="center"/>
    </xf>
    <xf numFmtId="0" fontId="79" fillId="14" borderId="0" applyNumberFormat="0" applyBorder="0" applyAlignment="0" applyProtection="0"/>
    <xf numFmtId="0" fontId="79" fillId="12" borderId="0" applyNumberFormat="0" applyBorder="0" applyAlignment="0" applyProtection="0"/>
    <xf numFmtId="0" fontId="79" fillId="15" borderId="0" applyNumberFormat="0" applyBorder="0" applyAlignment="0" applyProtection="0"/>
    <xf numFmtId="0" fontId="79" fillId="14" borderId="0" applyNumberFormat="0" applyBorder="0" applyAlignment="0" applyProtection="0"/>
    <xf numFmtId="0" fontId="65" fillId="23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Protection="0">
      <alignment vertical="center"/>
    </xf>
    <xf numFmtId="0" fontId="79" fillId="14" borderId="0" applyNumberFormat="0" applyBorder="0" applyAlignment="0" applyProtection="0"/>
    <xf numFmtId="0" fontId="79" fillId="15" borderId="0" applyNumberFormat="0" applyBorder="0" applyProtection="0">
      <alignment vertical="center"/>
    </xf>
    <xf numFmtId="38" fontId="70" fillId="64" borderId="0" applyNumberFormat="0" applyBorder="0" applyAlignment="0" applyProtection="0"/>
    <xf numFmtId="0" fontId="70" fillId="64" borderId="0" applyNumberFormat="0" applyBorder="0" applyAlignment="0" applyProtection="0"/>
    <xf numFmtId="38" fontId="75" fillId="64" borderId="0" applyNumberFormat="0" applyBorder="0" applyAlignment="0" applyProtection="0"/>
    <xf numFmtId="38" fontId="70" fillId="64" borderId="0" applyNumberFormat="0" applyBorder="0" applyAlignment="0" applyProtection="0"/>
    <xf numFmtId="0" fontId="70" fillId="32" borderId="0" applyNumberFormat="0" applyBorder="0" applyAlignment="0" applyProtection="0"/>
    <xf numFmtId="38" fontId="70" fillId="69" borderId="0" applyNumberFormat="0" applyBorder="0" applyAlignment="0" applyProtection="0"/>
    <xf numFmtId="0" fontId="70" fillId="32" borderId="0" applyNumberFormat="0" applyBorder="0" applyProtection="0">
      <alignment vertical="center"/>
    </xf>
    <xf numFmtId="0" fontId="70" fillId="64" borderId="0" applyNumberFormat="0" applyBorder="0" applyProtection="0">
      <alignment vertical="center"/>
    </xf>
    <xf numFmtId="0" fontId="175" fillId="0" borderId="0">
      <alignment horizontal="left"/>
    </xf>
    <xf numFmtId="0" fontId="53" fillId="0" borderId="3" applyNumberFormat="0" applyAlignment="0" applyProtection="0">
      <alignment horizontal="left" vertical="center"/>
    </xf>
    <xf numFmtId="0" fontId="53" fillId="0" borderId="4" applyNumberFormat="0" applyAlignment="0" applyProtection="0"/>
    <xf numFmtId="0" fontId="53" fillId="0" borderId="4" applyNumberFormat="0" applyProtection="0">
      <alignment vertical="center"/>
    </xf>
    <xf numFmtId="0" fontId="53" fillId="0" borderId="3" applyNumberFormat="0" applyAlignment="0" applyProtection="0">
      <alignment horizontal="left" vertical="center"/>
    </xf>
    <xf numFmtId="0" fontId="53" fillId="0" borderId="4" applyNumberFormat="0" applyProtection="0">
      <alignment vertical="center"/>
    </xf>
    <xf numFmtId="0" fontId="53" fillId="0" borderId="4" applyNumberFormat="0" applyProtection="0">
      <alignment vertical="center"/>
    </xf>
    <xf numFmtId="0" fontId="53" fillId="0" borderId="5">
      <alignment horizontal="left" vertical="center"/>
    </xf>
    <xf numFmtId="0" fontId="53" fillId="0" borderId="6">
      <alignment horizontal="left" vertical="center"/>
    </xf>
    <xf numFmtId="0" fontId="53" fillId="0" borderId="5">
      <alignment horizontal="left" vertical="center"/>
    </xf>
    <xf numFmtId="0" fontId="53" fillId="0" borderId="6">
      <alignment horizontal="left" vertical="center"/>
    </xf>
    <xf numFmtId="0" fontId="54" fillId="0" borderId="0" applyNumberFormat="0" applyFill="0" applyBorder="0" applyAlignment="0" applyProtection="0"/>
    <xf numFmtId="0" fontId="80" fillId="0" borderId="7" applyNumberFormat="0" applyFill="0" applyProtection="0">
      <alignment vertical="center"/>
    </xf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80" fillId="0" borderId="7" applyNumberFormat="0" applyFill="0" applyProtection="0">
      <alignment vertical="center"/>
    </xf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81" fillId="0" borderId="8" applyNumberFormat="0" applyFill="0" applyProtection="0">
      <alignment vertical="center"/>
    </xf>
    <xf numFmtId="0" fontId="81" fillId="0" borderId="8" applyNumberFormat="0" applyFill="0" applyAlignment="0" applyProtection="0"/>
    <xf numFmtId="0" fontId="81" fillId="0" borderId="8" applyNumberFormat="0" applyFill="0" applyAlignment="0" applyProtection="0"/>
    <xf numFmtId="0" fontId="81" fillId="0" borderId="8" applyNumberFormat="0" applyFill="0" applyProtection="0">
      <alignment vertical="center"/>
    </xf>
    <xf numFmtId="0" fontId="81" fillId="0" borderId="8" applyNumberFormat="0" applyFill="0" applyAlignment="0" applyProtection="0"/>
    <xf numFmtId="0" fontId="81" fillId="0" borderId="8" applyNumberFormat="0" applyFill="0" applyAlignment="0" applyProtection="0"/>
    <xf numFmtId="0" fontId="66" fillId="0" borderId="10" applyNumberFormat="0" applyFill="0" applyAlignment="0" applyProtection="0"/>
    <xf numFmtId="0" fontId="82" fillId="0" borderId="9" applyNumberFormat="0" applyFill="0" applyProtection="0">
      <alignment vertical="center"/>
    </xf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Protection="0">
      <alignment vertical="center"/>
    </xf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82" fillId="0" borderId="0" applyNumberFormat="0" applyFill="0" applyBorder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98" fontId="13" fillId="0" borderId="0" applyFont="0" applyFill="0" applyBorder="0" applyAlignment="0" applyProtection="0"/>
    <xf numFmtId="10" fontId="70" fillId="70" borderId="11" applyNumberFormat="0" applyBorder="0" applyAlignment="0" applyProtection="0"/>
    <xf numFmtId="0" fontId="70" fillId="70" borderId="11" applyNumberFormat="0" applyBorder="0" applyAlignment="0" applyProtection="0"/>
    <xf numFmtId="10" fontId="75" fillId="70" borderId="11" applyNumberFormat="0" applyBorder="0" applyAlignment="0" applyProtection="0"/>
    <xf numFmtId="10" fontId="70" fillId="70" borderId="11" applyNumberFormat="0" applyBorder="0" applyAlignment="0" applyProtection="0"/>
    <xf numFmtId="0" fontId="70" fillId="16" borderId="0" applyNumberFormat="0" applyBorder="0" applyAlignment="0" applyProtection="0"/>
    <xf numFmtId="10" fontId="70" fillId="70" borderId="11" applyNumberFormat="0" applyBorder="0" applyAlignment="0" applyProtection="0"/>
    <xf numFmtId="0" fontId="70" fillId="16" borderId="0" applyNumberFormat="0" applyBorder="0" applyProtection="0">
      <alignment vertical="center"/>
    </xf>
    <xf numFmtId="10" fontId="70" fillId="69" borderId="11" applyNumberFormat="0" applyBorder="0" applyAlignment="0" applyProtection="0"/>
    <xf numFmtId="0" fontId="70" fillId="70" borderId="0" applyNumberFormat="0" applyBorder="0" applyProtection="0">
      <alignment vertical="center"/>
    </xf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21" borderId="1" applyNumberFormat="0" applyProtection="0">
      <alignment vertical="center"/>
    </xf>
    <xf numFmtId="0" fontId="46" fillId="21" borderId="1" applyNumberFormat="0" applyAlignment="0" applyProtection="0"/>
    <xf numFmtId="0" fontId="46" fillId="1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21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21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21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8" borderId="1" applyNumberFormat="0" applyAlignment="0" applyProtection="0"/>
    <xf numFmtId="0" fontId="46" fillId="25" borderId="1" applyNumberFormat="0" applyAlignment="0" applyProtection="0"/>
    <xf numFmtId="0" fontId="46" fillId="25" borderId="1" applyNumberFormat="0" applyAlignment="0" applyProtection="0"/>
    <xf numFmtId="0" fontId="46" fillId="11" borderId="1" applyNumberFormat="0" applyAlignment="0" applyProtection="0"/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8" borderId="1" applyNumberFormat="0" applyAlignment="0" applyProtection="0"/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8" borderId="1" applyNumberFormat="0" applyAlignment="0" applyProtection="0"/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25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21" borderId="1" applyNumberFormat="0" applyProtection="0">
      <alignment vertical="center"/>
    </xf>
    <xf numFmtId="0" fontId="46" fillId="8" borderId="1" applyNumberFormat="0" applyAlignment="0" applyProtection="0"/>
    <xf numFmtId="0" fontId="46" fillId="21" borderId="1" applyNumberFormat="0" applyProtection="0">
      <alignment vertical="center"/>
    </xf>
    <xf numFmtId="0" fontId="46" fillId="8" borderId="1" applyNumberFormat="0" applyAlignment="0" applyProtection="0"/>
    <xf numFmtId="0" fontId="48" fillId="0" borderId="13" applyNumberFormat="0" applyFill="0" applyAlignment="0" applyProtection="0"/>
    <xf numFmtId="0" fontId="83" fillId="0" borderId="12" applyNumberFormat="0" applyFill="0" applyProtection="0">
      <alignment vertical="center"/>
    </xf>
    <xf numFmtId="0" fontId="83" fillId="0" borderId="12" applyNumberFormat="0" applyFill="0" applyAlignment="0" applyProtection="0"/>
    <xf numFmtId="0" fontId="83" fillId="0" borderId="12" applyNumberFormat="0" applyFill="0" applyAlignment="0" applyProtection="0"/>
    <xf numFmtId="0" fontId="83" fillId="0" borderId="12" applyNumberFormat="0" applyFill="0" applyAlignment="0" applyProtection="0"/>
    <xf numFmtId="0" fontId="83" fillId="0" borderId="12" applyNumberFormat="0" applyFill="0" applyProtection="0">
      <alignment vertical="center"/>
    </xf>
    <xf numFmtId="0" fontId="83" fillId="0" borderId="12" applyNumberFormat="0" applyFill="0" applyAlignment="0" applyProtection="0"/>
    <xf numFmtId="0" fontId="83" fillId="0" borderId="12" applyNumberFormat="0" applyFill="0" applyAlignment="0" applyProtection="0"/>
    <xf numFmtId="18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76" fillId="0" borderId="14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67" fillId="71" borderId="0" applyNumberFormat="0" applyBorder="0" applyAlignment="0" applyProtection="0"/>
    <xf numFmtId="0" fontId="84" fillId="72" borderId="0" applyNumberFormat="0" applyBorder="0" applyProtection="0">
      <alignment vertical="center"/>
    </xf>
    <xf numFmtId="0" fontId="84" fillId="72" borderId="0" applyNumberFormat="0" applyBorder="0" applyAlignment="0" applyProtection="0"/>
    <xf numFmtId="0" fontId="84" fillId="71" borderId="0" applyNumberFormat="0" applyBorder="0" applyAlignment="0" applyProtection="0"/>
    <xf numFmtId="0" fontId="84" fillId="73" borderId="0" applyNumberFormat="0" applyBorder="0" applyAlignment="0" applyProtection="0"/>
    <xf numFmtId="0" fontId="84" fillId="72" borderId="0" applyNumberFormat="0" applyBorder="0" applyAlignment="0" applyProtection="0"/>
    <xf numFmtId="0" fontId="67" fillId="72" borderId="0" applyNumberFormat="0" applyBorder="0" applyAlignment="0" applyProtection="0"/>
    <xf numFmtId="0" fontId="84" fillId="72" borderId="0" applyNumberFormat="0" applyBorder="0" applyAlignment="0" applyProtection="0"/>
    <xf numFmtId="0" fontId="84" fillId="72" borderId="0" applyNumberFormat="0" applyBorder="0" applyProtection="0">
      <alignment vertical="center"/>
    </xf>
    <xf numFmtId="0" fontId="84" fillId="72" borderId="0" applyNumberFormat="0" applyBorder="0" applyAlignment="0" applyProtection="0"/>
    <xf numFmtId="0" fontId="84" fillId="73" borderId="0" applyNumberFormat="0" applyBorder="0" applyProtection="0">
      <alignment vertical="center"/>
    </xf>
    <xf numFmtId="0" fontId="4" fillId="0" borderId="0"/>
    <xf numFmtId="175" fontId="51" fillId="0" borderId="0"/>
    <xf numFmtId="0" fontId="75" fillId="0" borderId="0"/>
    <xf numFmtId="0" fontId="4" fillId="0" borderId="0"/>
    <xf numFmtId="175" fontId="4" fillId="0" borderId="0"/>
    <xf numFmtId="175" fontId="4" fillId="0" borderId="0"/>
    <xf numFmtId="175" fontId="72" fillId="0" borderId="0"/>
    <xf numFmtId="175" fontId="4" fillId="0" borderId="0"/>
    <xf numFmtId="175" fontId="74" fillId="0" borderId="0"/>
    <xf numFmtId="175" fontId="4" fillId="0" borderId="0"/>
    <xf numFmtId="0" fontId="4" fillId="0" borderId="0"/>
    <xf numFmtId="0" fontId="13" fillId="0" borderId="0"/>
    <xf numFmtId="0" fontId="4" fillId="0" borderId="0"/>
    <xf numFmtId="0" fontId="11" fillId="0" borderId="0"/>
    <xf numFmtId="0" fontId="193" fillId="0" borderId="0"/>
    <xf numFmtId="0" fontId="4" fillId="0" borderId="0"/>
    <xf numFmtId="0" fontId="87" fillId="0" borderId="0">
      <alignment vertical="center"/>
    </xf>
    <xf numFmtId="0" fontId="4" fillId="0" borderId="0"/>
    <xf numFmtId="0" fontId="193" fillId="0" borderId="0"/>
    <xf numFmtId="0" fontId="13" fillId="0" borderId="0"/>
    <xf numFmtId="0" fontId="193" fillId="0" borderId="0"/>
    <xf numFmtId="0" fontId="13" fillId="0" borderId="0"/>
    <xf numFmtId="0" fontId="193" fillId="0" borderId="0"/>
    <xf numFmtId="0" fontId="193" fillId="0" borderId="0"/>
    <xf numFmtId="0" fontId="193" fillId="0" borderId="0"/>
    <xf numFmtId="0" fontId="87" fillId="0" borderId="0">
      <alignment vertical="center"/>
    </xf>
    <xf numFmtId="0" fontId="193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1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1" fillId="0" borderId="0"/>
    <xf numFmtId="0" fontId="87" fillId="0" borderId="0">
      <alignment vertical="center"/>
    </xf>
    <xf numFmtId="0" fontId="87" fillId="0" borderId="0">
      <alignment vertical="center"/>
    </xf>
    <xf numFmtId="0" fontId="4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4" fillId="0" borderId="0"/>
    <xf numFmtId="0" fontId="193" fillId="0" borderId="0"/>
    <xf numFmtId="0" fontId="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>
      <alignment vertical="center"/>
    </xf>
    <xf numFmtId="0" fontId="4" fillId="0" borderId="0"/>
    <xf numFmtId="0" fontId="4" fillId="0" borderId="0"/>
    <xf numFmtId="0" fontId="193" fillId="0" borderId="0"/>
    <xf numFmtId="0" fontId="11" fillId="0" borderId="0"/>
    <xf numFmtId="0" fontId="87" fillId="0" borderId="0">
      <alignment vertical="center"/>
    </xf>
    <xf numFmtId="0" fontId="193" fillId="0" borderId="0"/>
    <xf numFmtId="0" fontId="4" fillId="0" borderId="0"/>
    <xf numFmtId="0" fontId="193" fillId="0" borderId="0"/>
    <xf numFmtId="0" fontId="4" fillId="0" borderId="0"/>
    <xf numFmtId="0" fontId="75" fillId="0" borderId="0">
      <alignment vertical="center"/>
    </xf>
    <xf numFmtId="0" fontId="4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193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39" fillId="0" borderId="0"/>
    <xf numFmtId="0" fontId="4" fillId="0" borderId="0"/>
    <xf numFmtId="0" fontId="101" fillId="0" borderId="0"/>
    <xf numFmtId="0" fontId="8" fillId="0" borderId="0"/>
    <xf numFmtId="0" fontId="4" fillId="0" borderId="0"/>
    <xf numFmtId="0" fontId="177" fillId="0" borderId="0"/>
    <xf numFmtId="0" fontId="41" fillId="0" borderId="0"/>
    <xf numFmtId="0" fontId="193" fillId="0" borderId="0"/>
    <xf numFmtId="0" fontId="193" fillId="0" borderId="0"/>
    <xf numFmtId="0" fontId="39" fillId="0" borderId="0"/>
    <xf numFmtId="0" fontId="193" fillId="0" borderId="0"/>
    <xf numFmtId="0" fontId="193" fillId="0" borderId="0"/>
    <xf numFmtId="0" fontId="4" fillId="0" borderId="0"/>
    <xf numFmtId="0" fontId="193" fillId="0" borderId="0"/>
    <xf numFmtId="0" fontId="193" fillId="0" borderId="0"/>
    <xf numFmtId="0" fontId="193" fillId="0" borderId="0"/>
    <xf numFmtId="0" fontId="39" fillId="0" borderId="0"/>
    <xf numFmtId="0" fontId="1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87" fillId="0" borderId="0">
      <alignment vertical="center"/>
    </xf>
    <xf numFmtId="0" fontId="4" fillId="0" borderId="0"/>
    <xf numFmtId="0" fontId="193" fillId="0" borderId="0"/>
    <xf numFmtId="0" fontId="4" fillId="0" borderId="0"/>
    <xf numFmtId="0" fontId="193" fillId="0" borderId="0"/>
    <xf numFmtId="0" fontId="100" fillId="0" borderId="0"/>
    <xf numFmtId="0" fontId="4" fillId="0" borderId="0"/>
    <xf numFmtId="0" fontId="193" fillId="0" borderId="0"/>
    <xf numFmtId="0" fontId="8" fillId="0" borderId="0"/>
    <xf numFmtId="0" fontId="51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1" fillId="0" borderId="0"/>
    <xf numFmtId="0" fontId="193" fillId="0" borderId="0"/>
    <xf numFmtId="0" fontId="4" fillId="0" borderId="0"/>
    <xf numFmtId="0" fontId="193" fillId="0" borderId="0"/>
    <xf numFmtId="0" fontId="8" fillId="0" borderId="0"/>
    <xf numFmtId="0" fontId="72" fillId="0" borderId="0"/>
    <xf numFmtId="0" fontId="100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70" fillId="0" borderId="0">
      <alignment vertical="center"/>
    </xf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7" fillId="0" borderId="0">
      <alignment vertical="center"/>
    </xf>
    <xf numFmtId="0" fontId="4" fillId="0" borderId="0"/>
    <xf numFmtId="0" fontId="101" fillId="0" borderId="0"/>
    <xf numFmtId="0" fontId="13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8" fillId="0" borderId="0"/>
    <xf numFmtId="0" fontId="72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0" fillId="0" borderId="0"/>
    <xf numFmtId="0" fontId="193" fillId="0" borderId="0"/>
    <xf numFmtId="0" fontId="101" fillId="0" borderId="0"/>
    <xf numFmtId="0" fontId="193" fillId="0" borderId="0"/>
    <xf numFmtId="0" fontId="4" fillId="0" borderId="0">
      <alignment vertical="center"/>
    </xf>
    <xf numFmtId="0" fontId="100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87" fillId="0" borderId="0"/>
    <xf numFmtId="0" fontId="4" fillId="0" borderId="0"/>
    <xf numFmtId="0" fontId="87" fillId="0" borderId="0"/>
    <xf numFmtId="0" fontId="11" fillId="0" borderId="0"/>
    <xf numFmtId="0" fontId="4" fillId="0" borderId="0"/>
    <xf numFmtId="0" fontId="64" fillId="0" borderId="0"/>
    <xf numFmtId="0" fontId="7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7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87" fillId="0" borderId="0">
      <alignment vertical="center"/>
    </xf>
    <xf numFmtId="0" fontId="4" fillId="0" borderId="0"/>
    <xf numFmtId="0" fontId="4" fillId="0" borderId="0"/>
    <xf numFmtId="0" fontId="4" fillId="0" borderId="0"/>
    <xf numFmtId="0" fontId="11" fillId="0" borderId="0"/>
    <xf numFmtId="0" fontId="87" fillId="0" borderId="0">
      <alignment vertical="center"/>
    </xf>
    <xf numFmtId="0" fontId="4" fillId="0" borderId="0"/>
    <xf numFmtId="0" fontId="193" fillId="0" borderId="0"/>
    <xf numFmtId="0" fontId="193" fillId="0" borderId="0"/>
    <xf numFmtId="0" fontId="187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4" fillId="0" borderId="0"/>
    <xf numFmtId="0" fontId="193" fillId="0" borderId="0"/>
    <xf numFmtId="0" fontId="193" fillId="0" borderId="0"/>
    <xf numFmtId="0" fontId="193" fillId="0" borderId="0"/>
    <xf numFmtId="0" fontId="11" fillId="0" borderId="0"/>
    <xf numFmtId="0" fontId="4" fillId="0" borderId="0"/>
    <xf numFmtId="0" fontId="87" fillId="0" borderId="0">
      <alignment vertical="center"/>
    </xf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87" fillId="0" borderId="0">
      <alignment vertical="center"/>
    </xf>
    <xf numFmtId="0" fontId="193" fillId="0" borderId="0"/>
    <xf numFmtId="0" fontId="4" fillId="0" borderId="0"/>
    <xf numFmtId="0" fontId="4" fillId="0" borderId="0"/>
    <xf numFmtId="0" fontId="193" fillId="0" borderId="0"/>
    <xf numFmtId="0" fontId="13" fillId="0" borderId="0"/>
    <xf numFmtId="0" fontId="193" fillId="0" borderId="0"/>
    <xf numFmtId="0" fontId="193" fillId="0" borderId="0"/>
    <xf numFmtId="0" fontId="4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11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87" fillId="0" borderId="0">
      <alignment vertical="center"/>
    </xf>
    <xf numFmtId="0" fontId="4" fillId="0" borderId="0"/>
    <xf numFmtId="0" fontId="87" fillId="0" borderId="0">
      <alignment vertical="center"/>
    </xf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193" fillId="0" borderId="0"/>
    <xf numFmtId="0" fontId="4" fillId="0" borderId="0"/>
    <xf numFmtId="0" fontId="87" fillId="0" borderId="0">
      <alignment vertical="center"/>
    </xf>
    <xf numFmtId="0" fontId="34" fillId="0" borderId="0"/>
    <xf numFmtId="0" fontId="4" fillId="0" borderId="0"/>
    <xf numFmtId="0" fontId="34" fillId="0" borderId="0"/>
    <xf numFmtId="0" fontId="8" fillId="0" borderId="0"/>
    <xf numFmtId="0" fontId="4" fillId="0" borderId="0"/>
    <xf numFmtId="0" fontId="8" fillId="0" borderId="0"/>
    <xf numFmtId="182" fontId="108" fillId="0" borderId="0"/>
    <xf numFmtId="182" fontId="108" fillId="0" borderId="0"/>
    <xf numFmtId="182" fontId="102" fillId="0" borderId="0"/>
    <xf numFmtId="182" fontId="109" fillId="0" borderId="0"/>
    <xf numFmtId="0" fontId="64" fillId="13" borderId="15" applyNumberFormat="0" applyFont="0" applyAlignment="0" applyProtection="0"/>
    <xf numFmtId="0" fontId="87" fillId="16" borderId="15" applyNumberFormat="0" applyProtection="0">
      <alignment vertical="center"/>
    </xf>
    <xf numFmtId="0" fontId="4" fillId="16" borderId="15" applyNumberFormat="0" applyAlignment="0" applyProtection="0"/>
    <xf numFmtId="0" fontId="75" fillId="13" borderId="15" applyNumberFormat="0" applyFont="0" applyAlignment="0" applyProtection="0"/>
    <xf numFmtId="0" fontId="87" fillId="70" borderId="15" applyNumberFormat="0" applyFont="0" applyAlignment="0" applyProtection="0"/>
    <xf numFmtId="0" fontId="4" fillId="16" borderId="15" applyNumberFormat="0" applyAlignment="0" applyProtection="0"/>
    <xf numFmtId="0" fontId="4" fillId="16" borderId="15" applyNumberFormat="0" applyAlignment="0" applyProtection="0"/>
    <xf numFmtId="0" fontId="87" fillId="16" borderId="15" applyNumberFormat="0" applyProtection="0">
      <alignment vertical="center"/>
    </xf>
    <xf numFmtId="0" fontId="4" fillId="16" borderId="15" applyNumberFormat="0" applyAlignment="0" applyProtection="0"/>
    <xf numFmtId="0" fontId="87" fillId="70" borderId="15" applyNumberFormat="0" applyProtection="0">
      <alignment vertical="center"/>
    </xf>
    <xf numFmtId="0" fontId="41" fillId="78" borderId="58" applyNumberFormat="0" applyFont="0" applyAlignment="0" applyProtection="0"/>
    <xf numFmtId="0" fontId="41" fillId="78" borderId="58" applyNumberFormat="0" applyFont="0" applyAlignment="0" applyProtection="0"/>
    <xf numFmtId="0" fontId="47" fillId="63" borderId="16" applyNumberFormat="0" applyAlignment="0" applyProtection="0"/>
    <xf numFmtId="0" fontId="47" fillId="32" borderId="16" applyNumberFormat="0" applyProtection="0">
      <alignment vertical="center"/>
    </xf>
    <xf numFmtId="0" fontId="47" fillId="32" borderId="16" applyNumberFormat="0" applyAlignment="0" applyProtection="0"/>
    <xf numFmtId="0" fontId="47" fillId="31" borderId="16" applyNumberFormat="0" applyAlignment="0" applyProtection="0"/>
    <xf numFmtId="0" fontId="47" fillId="64" borderId="16" applyNumberFormat="0" applyAlignment="0" applyProtection="0"/>
    <xf numFmtId="0" fontId="47" fillId="32" borderId="16" applyNumberFormat="0" applyAlignment="0" applyProtection="0"/>
    <xf numFmtId="0" fontId="47" fillId="65" borderId="16" applyNumberFormat="0" applyAlignment="0" applyProtection="0"/>
    <xf numFmtId="0" fontId="47" fillId="32" borderId="16" applyNumberFormat="0" applyAlignment="0" applyProtection="0"/>
    <xf numFmtId="0" fontId="47" fillId="32" borderId="16" applyNumberFormat="0" applyProtection="0">
      <alignment vertical="center"/>
    </xf>
    <xf numFmtId="0" fontId="47" fillId="32" borderId="16" applyNumberFormat="0" applyAlignment="0" applyProtection="0"/>
    <xf numFmtId="0" fontId="47" fillId="64" borderId="16" applyNumberFormat="0" applyProtection="0">
      <alignment vertical="center"/>
    </xf>
    <xf numFmtId="9" fontId="2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72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87" fillId="0" borderId="0" applyFont="0" applyFill="0" applyBorder="0" applyAlignment="0" applyProtection="0"/>
    <xf numFmtId="10" fontId="4" fillId="0" borderId="0" applyFill="0" applyBorder="0" applyAlignment="0" applyProtection="0"/>
    <xf numFmtId="10" fontId="87" fillId="0" borderId="0" applyFill="0" applyBorder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1" fillId="0" borderId="17" applyNumberFormat="0" applyBorder="0"/>
    <xf numFmtId="9" fontId="64" fillId="0" borderId="17" applyNumberFormat="0" applyBorder="0"/>
    <xf numFmtId="9" fontId="73" fillId="0" borderId="17" applyNumberFormat="0" applyBorder="0"/>
    <xf numFmtId="9" fontId="64" fillId="0" borderId="17" applyNumberFormat="0" applyBorder="0"/>
    <xf numFmtId="9" fontId="77" fillId="0" borderId="17" applyNumberFormat="0" applyBorder="0"/>
    <xf numFmtId="9" fontId="64" fillId="0" borderId="17" applyNumberFormat="0" applyBorder="0"/>
    <xf numFmtId="0" fontId="64" fillId="0" borderId="17" applyNumberFormat="0" applyBorder="0"/>
    <xf numFmtId="0" fontId="64" fillId="0" borderId="0" applyNumberFormat="0" applyBorder="0"/>
    <xf numFmtId="186" fontId="75" fillId="0" borderId="0" applyNumberFormat="0" applyFill="0" applyBorder="0" applyAlignment="0" applyProtection="0">
      <alignment horizontal="left"/>
    </xf>
    <xf numFmtId="198" fontId="13" fillId="0" borderId="0" applyFont="0" applyFill="0" applyBorder="0" applyAlignment="0" applyProtection="0"/>
    <xf numFmtId="169" fontId="49" fillId="0" borderId="18">
      <alignment horizontal="justify" vertical="top" wrapText="1"/>
    </xf>
    <xf numFmtId="169" fontId="49" fillId="0" borderId="19">
      <alignment horizontal="justify" vertical="top" wrapText="1"/>
    </xf>
    <xf numFmtId="169" fontId="49" fillId="0" borderId="18">
      <alignment horizontal="justify" vertical="top" wrapText="1"/>
    </xf>
    <xf numFmtId="169" fontId="49" fillId="0" borderId="19">
      <alignment horizontal="justify" vertical="top" wrapText="1"/>
    </xf>
    <xf numFmtId="0" fontId="4" fillId="0" borderId="0"/>
    <xf numFmtId="0" fontId="69" fillId="0" borderId="0"/>
    <xf numFmtId="0" fontId="34" fillId="0" borderId="0"/>
    <xf numFmtId="0" fontId="4" fillId="0" borderId="0"/>
    <xf numFmtId="0" fontId="4" fillId="0" borderId="0"/>
    <xf numFmtId="197" fontId="13" fillId="0" borderId="0" applyFont="0" applyFill="0" applyBorder="0" applyAlignment="0" applyProtection="0"/>
    <xf numFmtId="0" fontId="34" fillId="0" borderId="0"/>
    <xf numFmtId="0" fontId="4" fillId="0" borderId="0"/>
    <xf numFmtId="0" fontId="4" fillId="0" borderId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176" fillId="0" borderId="0"/>
    <xf numFmtId="40" fontId="75" fillId="0" borderId="0" applyBorder="0">
      <alignment horizontal="right"/>
    </xf>
    <xf numFmtId="0" fontId="68" fillId="0" borderId="0" applyNumberFormat="0" applyFill="0" applyBorder="0" applyAlignment="0" applyProtection="0"/>
    <xf numFmtId="0" fontId="88" fillId="0" borderId="0" applyNumberFormat="0" applyFill="0" applyBorder="0" applyProtection="0">
      <alignment vertical="center"/>
    </xf>
    <xf numFmtId="0" fontId="18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88" fillId="0" borderId="0" applyNumberFormat="0" applyFill="0" applyBorder="0" applyProtection="0">
      <alignment vertical="center"/>
    </xf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4" fillId="0" borderId="21" applyNumberFormat="0" applyFont="0" applyFill="0" applyAlignment="0" applyProtection="0"/>
    <xf numFmtId="0" fontId="85" fillId="0" borderId="20" applyNumberFormat="0" applyFill="0" applyProtection="0">
      <alignment vertical="center"/>
    </xf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4" fillId="0" borderId="22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Protection="0">
      <alignment vertical="center"/>
    </xf>
    <xf numFmtId="0" fontId="85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Protection="0">
      <alignment vertical="center"/>
    </xf>
    <xf numFmtId="0" fontId="48" fillId="0" borderId="0" applyNumberFormat="0" applyFill="0" applyBorder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2" fillId="49" borderId="0" applyNumberFormat="0" applyBorder="0" applyAlignment="0" applyProtection="0">
      <alignment vertical="center"/>
    </xf>
    <xf numFmtId="0" fontId="132" fillId="52" borderId="0" applyNumberFormat="0" applyBorder="0" applyAlignment="0" applyProtection="0">
      <alignment vertical="center"/>
    </xf>
    <xf numFmtId="0" fontId="132" fillId="55" borderId="0" applyNumberFormat="0" applyBorder="0" applyAlignment="0" applyProtection="0">
      <alignment vertical="center"/>
    </xf>
    <xf numFmtId="0" fontId="132" fillId="39" borderId="0" applyNumberFormat="0" applyBorder="0" applyAlignment="0" applyProtection="0">
      <alignment vertical="center"/>
    </xf>
    <xf numFmtId="0" fontId="132" fillId="43" borderId="0" applyNumberFormat="0" applyBorder="0" applyAlignment="0" applyProtection="0">
      <alignment vertical="center"/>
    </xf>
    <xf numFmtId="0" fontId="132" fillId="60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66" borderId="2" applyNumberFormat="0" applyAlignment="0" applyProtection="0">
      <alignment vertical="center"/>
    </xf>
    <xf numFmtId="0" fontId="136" fillId="7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Protection="0">
      <alignment vertical="center"/>
    </xf>
    <xf numFmtId="0" fontId="55" fillId="0" borderId="0" applyNumberFormat="0" applyFill="0" applyBorder="0" applyProtection="0">
      <alignment vertical="center"/>
    </xf>
    <xf numFmtId="0" fontId="137" fillId="13" borderId="15" applyNumberFormat="0" applyFont="0" applyAlignment="0" applyProtection="0">
      <alignment vertical="center"/>
    </xf>
    <xf numFmtId="0" fontId="138" fillId="0" borderId="12" applyNumberFormat="0" applyFill="0" applyAlignment="0" applyProtection="0">
      <alignment vertical="center"/>
    </xf>
    <xf numFmtId="183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4" fontId="75" fillId="0" borderId="0" applyFont="0" applyFill="0" applyBorder="0" applyAlignment="0" applyProtection="0"/>
    <xf numFmtId="185" fontId="75" fillId="0" borderId="0" applyFont="0" applyFill="0" applyBorder="0" applyAlignment="0" applyProtection="0"/>
    <xf numFmtId="0" fontId="75" fillId="0" borderId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57" fillId="0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1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59" fillId="0" borderId="0"/>
    <xf numFmtId="0" fontId="75" fillId="0" borderId="0"/>
    <xf numFmtId="0" fontId="139" fillId="71" borderId="0" applyNumberFormat="0" applyBorder="0" applyAlignment="0" applyProtection="0">
      <alignment vertical="center"/>
    </xf>
    <xf numFmtId="0" fontId="75" fillId="13" borderId="15" applyNumberFormat="0" applyFont="0" applyAlignment="0" applyProtection="0">
      <alignment vertical="center"/>
    </xf>
    <xf numFmtId="0" fontId="140" fillId="18" borderId="1" applyNumberFormat="0" applyAlignment="0" applyProtection="0">
      <alignment vertical="center"/>
    </xf>
    <xf numFmtId="0" fontId="141" fillId="31" borderId="16" applyNumberFormat="0" applyAlignment="0" applyProtection="0">
      <alignment vertical="center"/>
    </xf>
    <xf numFmtId="18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83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142" fillId="0" borderId="20" applyNumberFormat="0" applyFill="0" applyAlignment="0" applyProtection="0">
      <alignment vertical="center"/>
    </xf>
    <xf numFmtId="0" fontId="143" fillId="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44" fillId="12" borderId="0" applyNumberFormat="0" applyBorder="0" applyAlignment="0" applyProtection="0">
      <alignment vertical="center"/>
    </xf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188" fontId="145" fillId="0" borderId="0" applyFont="0" applyFill="0" applyBorder="0" applyAlignment="0" applyProtection="0"/>
    <xf numFmtId="189" fontId="145" fillId="0" borderId="0" applyFont="0" applyFill="0" applyBorder="0" applyAlignment="0" applyProtection="0"/>
    <xf numFmtId="0" fontId="111" fillId="7" borderId="0" applyNumberFormat="0" applyBorder="0" applyAlignment="0" applyProtection="0">
      <alignment vertical="center"/>
    </xf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112" fillId="7" borderId="0" applyNumberFormat="0" applyBorder="0" applyAlignment="0" applyProtection="0"/>
    <xf numFmtId="0" fontId="99" fillId="0" borderId="0"/>
    <xf numFmtId="0" fontId="99" fillId="0" borderId="0"/>
    <xf numFmtId="0" fontId="106" fillId="0" borderId="0"/>
    <xf numFmtId="0" fontId="106" fillId="0" borderId="0"/>
    <xf numFmtId="0" fontId="4" fillId="0" borderId="0"/>
    <xf numFmtId="0" fontId="99" fillId="0" borderId="0">
      <alignment vertical="center"/>
    </xf>
    <xf numFmtId="0" fontId="107" fillId="49" borderId="0" applyNumberFormat="0" applyBorder="0" applyAlignment="0" applyProtection="0">
      <alignment vertical="center"/>
    </xf>
    <xf numFmtId="0" fontId="107" fillId="52" borderId="0" applyNumberFormat="0" applyBorder="0" applyAlignment="0" applyProtection="0">
      <alignment vertical="center"/>
    </xf>
    <xf numFmtId="0" fontId="107" fillId="55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43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146" fillId="7" borderId="0" applyNumberFormat="0" applyBorder="0" applyAlignment="0" applyProtection="0">
      <alignment vertical="center"/>
    </xf>
    <xf numFmtId="0" fontId="60" fillId="0" borderId="0"/>
    <xf numFmtId="0" fontId="113" fillId="0" borderId="0" applyNumberFormat="0" applyFill="0" applyBorder="0" applyAlignment="0" applyProtection="0">
      <alignment vertical="center"/>
    </xf>
    <xf numFmtId="0" fontId="114" fillId="0" borderId="7" applyNumberFormat="0" applyFill="0" applyAlignment="0" applyProtection="0">
      <alignment vertical="center"/>
    </xf>
    <xf numFmtId="0" fontId="115" fillId="0" borderId="8" applyNumberFormat="0" applyFill="0" applyAlignment="0" applyProtection="0">
      <alignment vertical="center"/>
    </xf>
    <xf numFmtId="0" fontId="116" fillId="0" borderId="9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/>
    <xf numFmtId="176" fontId="99" fillId="0" borderId="0" applyFont="0" applyFill="0" applyBorder="0" applyAlignment="0" applyProtection="0">
      <alignment vertical="center"/>
    </xf>
    <xf numFmtId="183" fontId="99" fillId="0" borderId="0" applyFont="0" applyFill="0" applyBorder="0" applyAlignment="0" applyProtection="0">
      <alignment vertical="center"/>
    </xf>
    <xf numFmtId="0" fontId="118" fillId="66" borderId="2" applyNumberFormat="0" applyAlignment="0" applyProtection="0">
      <alignment vertical="center"/>
    </xf>
    <xf numFmtId="0" fontId="4" fillId="0" borderId="0"/>
    <xf numFmtId="0" fontId="61" fillId="0" borderId="0"/>
    <xf numFmtId="0" fontId="147" fillId="0" borderId="0" applyNumberFormat="0" applyFill="0" applyBorder="0" applyAlignment="0" applyProtection="0">
      <alignment vertical="center"/>
    </xf>
    <xf numFmtId="0" fontId="148" fillId="0" borderId="7" applyNumberFormat="0" applyFill="0" applyAlignment="0" applyProtection="0">
      <alignment vertical="center"/>
    </xf>
    <xf numFmtId="0" fontId="149" fillId="0" borderId="8" applyNumberFormat="0" applyFill="0" applyAlignment="0" applyProtection="0">
      <alignment vertical="center"/>
    </xf>
    <xf numFmtId="0" fontId="150" fillId="0" borderId="9" applyNumberFormat="0" applyFill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66" borderId="2" applyNumberFormat="0" applyAlignment="0" applyProtection="0">
      <alignment vertical="center"/>
    </xf>
    <xf numFmtId="0" fontId="119" fillId="0" borderId="20" applyNumberFormat="0" applyFill="0" applyAlignment="0" applyProtection="0">
      <alignment vertical="center"/>
    </xf>
    <xf numFmtId="0" fontId="105" fillId="13" borderId="15" applyNumberFormat="0" applyFont="0" applyAlignment="0" applyProtection="0">
      <alignment vertical="center"/>
    </xf>
    <xf numFmtId="0" fontId="152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/>
    <xf numFmtId="0" fontId="89" fillId="0" borderId="0" applyNumberFormat="0" applyFill="0" applyBorder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153" fillId="0" borderId="7" applyNumberFormat="0" applyFill="0" applyAlignment="0" applyProtection="0">
      <alignment vertical="center"/>
    </xf>
    <xf numFmtId="0" fontId="154" fillId="0" borderId="8" applyNumberFormat="0" applyFill="0" applyAlignment="0" applyProtection="0">
      <alignment vertical="center"/>
    </xf>
    <xf numFmtId="0" fontId="155" fillId="0" borderId="9" applyNumberFormat="0" applyFill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56" fillId="31" borderId="1" applyNumberFormat="0" applyAlignment="0" applyProtection="0">
      <alignment vertical="center"/>
    </xf>
    <xf numFmtId="0" fontId="157" fillId="31" borderId="1" applyNumberFormat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31" borderId="1" applyNumberFormat="0" applyAlignment="0" applyProtection="0">
      <alignment vertical="center"/>
    </xf>
    <xf numFmtId="184" fontId="75" fillId="0" borderId="0" applyFont="0" applyFill="0" applyBorder="0" applyAlignment="0" applyProtection="0"/>
    <xf numFmtId="184" fontId="75" fillId="0" borderId="0" applyFont="0" applyFill="0" applyBorder="0" applyAlignment="0" applyProtection="0"/>
    <xf numFmtId="185" fontId="75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33" fillId="49" borderId="0" applyNumberFormat="0" applyBorder="0" applyAlignment="0" applyProtection="0">
      <alignment vertical="center"/>
    </xf>
    <xf numFmtId="0" fontId="133" fillId="52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39" borderId="0" applyNumberFormat="0" applyBorder="0" applyAlignment="0" applyProtection="0">
      <alignment vertical="center"/>
    </xf>
    <xf numFmtId="0" fontId="133" fillId="43" borderId="0" applyNumberFormat="0" applyBorder="0" applyAlignment="0" applyProtection="0">
      <alignment vertical="center"/>
    </xf>
    <xf numFmtId="0" fontId="133" fillId="60" borderId="0" applyNumberFormat="0" applyBorder="0" applyAlignment="0" applyProtection="0">
      <alignment vertical="center"/>
    </xf>
    <xf numFmtId="0" fontId="162" fillId="18" borderId="1" applyNumberFormat="0" applyAlignment="0" applyProtection="0">
      <alignment vertical="center"/>
    </xf>
    <xf numFmtId="0" fontId="163" fillId="31" borderId="16" applyNumberFormat="0" applyAlignment="0" applyProtection="0">
      <alignment vertical="center"/>
    </xf>
    <xf numFmtId="0" fontId="123" fillId="18" borderId="1" applyNumberFormat="0" applyAlignment="0" applyProtection="0">
      <alignment vertical="center"/>
    </xf>
    <xf numFmtId="0" fontId="124" fillId="31" borderId="16" applyNumberFormat="0" applyAlignment="0" applyProtection="0">
      <alignment vertical="center"/>
    </xf>
    <xf numFmtId="0" fontId="125" fillId="71" borderId="0" applyNumberFormat="0" applyBorder="0" applyAlignment="0" applyProtection="0">
      <alignment vertical="center"/>
    </xf>
    <xf numFmtId="190" fontId="99" fillId="0" borderId="0" applyFont="0" applyFill="0" applyBorder="0" applyAlignment="0" applyProtection="0">
      <alignment vertical="center"/>
    </xf>
    <xf numFmtId="191" fontId="99" fillId="0" borderId="0" applyFont="0" applyFill="0" applyBorder="0" applyAlignment="0" applyProtection="0">
      <alignment vertical="center"/>
    </xf>
    <xf numFmtId="0" fontId="164" fillId="0" borderId="12" applyNumberFormat="0" applyFill="0" applyAlignment="0" applyProtection="0">
      <alignment vertical="center"/>
    </xf>
    <xf numFmtId="0" fontId="126" fillId="0" borderId="12" applyNumberFormat="0" applyFill="0" applyAlignment="0" applyProtection="0">
      <alignment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165" fillId="0" borderId="20" applyNumberFormat="0" applyFill="0" applyAlignment="0" applyProtection="0">
      <alignment vertical="center"/>
    </xf>
    <xf numFmtId="171" fontId="145" fillId="0" borderId="0" applyFont="0" applyFill="0" applyBorder="0" applyAlignment="0" applyProtection="0"/>
    <xf numFmtId="170" fontId="145" fillId="0" borderId="0" applyFont="0" applyFill="0" applyBorder="0" applyAlignment="0" applyProtection="0"/>
    <xf numFmtId="0" fontId="209" fillId="0" borderId="59" applyNumberFormat="0" applyFill="0" applyAlignment="0" applyProtection="0"/>
    <xf numFmtId="0" fontId="210" fillId="0" borderId="60" applyNumberFormat="0" applyFill="0" applyAlignment="0" applyProtection="0"/>
    <xf numFmtId="0" fontId="211" fillId="0" borderId="61" applyNumberFormat="0" applyFill="0" applyAlignment="0" applyProtection="0"/>
    <xf numFmtId="0" fontId="211" fillId="0" borderId="0" applyNumberFormat="0" applyFill="0" applyBorder="0" applyAlignment="0" applyProtection="0"/>
    <xf numFmtId="0" fontId="212" fillId="84" borderId="0" applyNumberFormat="0" applyBorder="0" applyAlignment="0" applyProtection="0"/>
    <xf numFmtId="0" fontId="213" fillId="85" borderId="0" applyNumberFormat="0" applyBorder="0" applyAlignment="0" applyProtection="0"/>
    <xf numFmtId="0" fontId="214" fillId="86" borderId="0" applyNumberFormat="0" applyBorder="0" applyAlignment="0" applyProtection="0"/>
    <xf numFmtId="0" fontId="215" fillId="87" borderId="62" applyNumberFormat="0" applyAlignment="0" applyProtection="0"/>
    <xf numFmtId="0" fontId="216" fillId="88" borderId="63" applyNumberFormat="0" applyAlignment="0" applyProtection="0"/>
    <xf numFmtId="0" fontId="217" fillId="88" borderId="62" applyNumberFormat="0" applyAlignment="0" applyProtection="0"/>
    <xf numFmtId="0" fontId="218" fillId="0" borderId="64" applyNumberFormat="0" applyFill="0" applyAlignment="0" applyProtection="0"/>
    <xf numFmtId="0" fontId="219" fillId="89" borderId="65" applyNumberFormat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66" applyNumberFormat="0" applyFill="0" applyAlignment="0" applyProtection="0"/>
    <xf numFmtId="0" fontId="194" fillId="90" borderId="0" applyNumberFormat="0" applyBorder="0" applyAlignment="0" applyProtection="0"/>
    <xf numFmtId="0" fontId="1" fillId="91" borderId="0" applyNumberFormat="0" applyBorder="0" applyAlignment="0" applyProtection="0"/>
    <xf numFmtId="0" fontId="194" fillId="92" borderId="0" applyNumberFormat="0" applyBorder="0" applyAlignment="0" applyProtection="0"/>
    <xf numFmtId="0" fontId="194" fillId="93" borderId="0" applyNumberFormat="0" applyBorder="0" applyAlignment="0" applyProtection="0"/>
    <xf numFmtId="0" fontId="1" fillId="94" borderId="0" applyNumberFormat="0" applyBorder="0" applyAlignment="0" applyProtection="0"/>
    <xf numFmtId="0" fontId="194" fillId="95" borderId="0" applyNumberFormat="0" applyBorder="0" applyAlignment="0" applyProtection="0"/>
    <xf numFmtId="0" fontId="194" fillId="96" borderId="0" applyNumberFormat="0" applyBorder="0" applyAlignment="0" applyProtection="0"/>
    <xf numFmtId="0" fontId="194" fillId="97" borderId="0" applyNumberFormat="0" applyBorder="0" applyAlignment="0" applyProtection="0"/>
    <xf numFmtId="0" fontId="1" fillId="98" borderId="0" applyNumberFormat="0" applyBorder="0" applyAlignment="0" applyProtection="0"/>
    <xf numFmtId="0" fontId="194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101" borderId="0" applyNumberFormat="0" applyBorder="0" applyAlignment="0" applyProtection="0"/>
    <xf numFmtId="0" fontId="194" fillId="102" borderId="0" applyNumberFormat="0" applyBorder="0" applyAlignment="0" applyProtection="0"/>
    <xf numFmtId="0" fontId="194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94" fillId="28" borderId="0" applyNumberFormat="0" applyBorder="0" applyAlignment="0" applyProtection="0"/>
    <xf numFmtId="0" fontId="194" fillId="39" borderId="0" applyNumberFormat="0" applyBorder="0" applyAlignment="0" applyProtection="0"/>
    <xf numFmtId="0" fontId="194" fillId="46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78" fillId="0" borderId="0" applyNumberFormat="0" applyFill="0" applyBorder="0" applyAlignment="0" applyProtection="0">
      <alignment vertical="top"/>
      <protection locked="0"/>
    </xf>
    <xf numFmtId="0" fontId="105" fillId="0" borderId="0">
      <alignment vertical="center"/>
    </xf>
    <xf numFmtId="208" fontId="99" fillId="0" borderId="0"/>
    <xf numFmtId="206" fontId="106" fillId="0" borderId="0"/>
    <xf numFmtId="206" fontId="106" fillId="0" borderId="0"/>
    <xf numFmtId="207" fontId="106" fillId="0" borderId="0"/>
    <xf numFmtId="206" fontId="106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81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49" fontId="31" fillId="0" borderId="0" xfId="0" applyNumberFormat="1" applyFont="1" applyFill="1" applyAlignment="1" applyProtection="1"/>
    <xf numFmtId="0" fontId="30" fillId="0" borderId="0" xfId="0" applyFont="1" applyFill="1" applyAlignment="1">
      <alignment horizontal="center"/>
    </xf>
    <xf numFmtId="0" fontId="34" fillId="0" borderId="0" xfId="0" applyFont="1"/>
    <xf numFmtId="0" fontId="5" fillId="0" borderId="0" xfId="0" applyFont="1" applyFill="1"/>
    <xf numFmtId="0" fontId="32" fillId="0" borderId="0" xfId="0" applyFont="1" applyFill="1"/>
    <xf numFmtId="0" fontId="33" fillId="0" borderId="0" xfId="0" applyFont="1" applyFill="1" applyBorder="1" applyAlignment="1">
      <alignment horizontal="center"/>
    </xf>
    <xf numFmtId="0" fontId="11" fillId="0" borderId="0" xfId="0" applyFont="1" applyFill="1"/>
    <xf numFmtId="0" fontId="35" fillId="0" borderId="0" xfId="0" applyFont="1" applyFill="1"/>
    <xf numFmtId="0" fontId="0" fillId="0" borderId="0" xfId="0" applyFont="1" applyFill="1"/>
    <xf numFmtId="0" fontId="93" fillId="0" borderId="0" xfId="0" applyFont="1"/>
    <xf numFmtId="0" fontId="93" fillId="0" borderId="0" xfId="0" applyFont="1" applyFill="1"/>
    <xf numFmtId="0" fontId="15" fillId="74" borderId="23" xfId="0" applyFont="1" applyFill="1" applyBorder="1"/>
    <xf numFmtId="0" fontId="15" fillId="74" borderId="21" xfId="0" applyFont="1" applyFill="1" applyBorder="1"/>
    <xf numFmtId="0" fontId="15" fillId="74" borderId="24" xfId="0" applyFont="1" applyFill="1" applyBorder="1"/>
    <xf numFmtId="0" fontId="15" fillId="74" borderId="0" xfId="0" applyFont="1" applyFill="1"/>
    <xf numFmtId="0" fontId="15" fillId="74" borderId="25" xfId="0" applyFont="1" applyFill="1" applyBorder="1"/>
    <xf numFmtId="0" fontId="15" fillId="74" borderId="0" xfId="0" applyFont="1" applyFill="1" applyBorder="1"/>
    <xf numFmtId="0" fontId="15" fillId="74" borderId="26" xfId="0" applyFont="1" applyFill="1" applyBorder="1"/>
    <xf numFmtId="0" fontId="16" fillId="74" borderId="0" xfId="0" applyFont="1" applyFill="1" applyBorder="1"/>
    <xf numFmtId="0" fontId="17" fillId="74" borderId="25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7" fillId="75" borderId="25" xfId="0" applyFont="1" applyFill="1" applyBorder="1"/>
    <xf numFmtId="0" fontId="15" fillId="75" borderId="0" xfId="0" applyFont="1" applyFill="1" applyBorder="1"/>
    <xf numFmtId="0" fontId="17" fillId="75" borderId="0" xfId="0" applyFont="1" applyFill="1" applyBorder="1"/>
    <xf numFmtId="0" fontId="15" fillId="75" borderId="26" xfId="0" applyFont="1" applyFill="1" applyBorder="1"/>
    <xf numFmtId="0" fontId="15" fillId="75" borderId="0" xfId="0" applyFont="1" applyFill="1"/>
    <xf numFmtId="0" fontId="18" fillId="75" borderId="25" xfId="0" applyFont="1" applyFill="1" applyBorder="1"/>
    <xf numFmtId="0" fontId="18" fillId="75" borderId="0" xfId="0" applyFont="1" applyFill="1" applyBorder="1"/>
    <xf numFmtId="0" fontId="23" fillId="74" borderId="25" xfId="0" applyFont="1" applyFill="1" applyBorder="1"/>
    <xf numFmtId="0" fontId="23" fillId="74" borderId="0" xfId="0" applyFont="1" applyFill="1" applyBorder="1"/>
    <xf numFmtId="0" fontId="23" fillId="74" borderId="26" xfId="0" applyFont="1" applyFill="1" applyBorder="1"/>
    <xf numFmtId="0" fontId="23" fillId="74" borderId="0" xfId="0" applyFont="1" applyFill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0" xfId="489" applyFont="1" applyFill="1" applyBorder="1" applyAlignment="1" applyProtection="1"/>
    <xf numFmtId="0" fontId="26" fillId="74" borderId="25" xfId="489" applyFont="1" applyFill="1" applyBorder="1" applyAlignment="1" applyProtection="1"/>
    <xf numFmtId="0" fontId="50" fillId="76" borderId="0" xfId="489" applyFont="1" applyFill="1" applyBorder="1" applyAlignment="1" applyProtection="1"/>
    <xf numFmtId="0" fontId="26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3" fillId="76" borderId="27" xfId="0" applyNumberFormat="1" applyFont="1" applyFill="1" applyBorder="1" applyAlignment="1">
      <alignment horizontal="center" vertical="center"/>
    </xf>
    <xf numFmtId="0" fontId="94" fillId="0" borderId="0" xfId="0" applyFont="1" applyFill="1"/>
    <xf numFmtId="0" fontId="93" fillId="0" borderId="11" xfId="0" applyFont="1" applyFill="1" applyBorder="1" applyAlignment="1">
      <alignment horizontal="center" vertical="center"/>
    </xf>
    <xf numFmtId="16" fontId="93" fillId="0" borderId="11" xfId="0" applyNumberFormat="1" applyFont="1" applyFill="1" applyBorder="1" applyAlignment="1">
      <alignment horizontal="center" vertical="center"/>
    </xf>
    <xf numFmtId="0" fontId="93" fillId="69" borderId="0" xfId="0" applyFont="1" applyFill="1"/>
    <xf numFmtId="0" fontId="93" fillId="0" borderId="28" xfId="0" applyFont="1" applyFill="1" applyBorder="1" applyAlignment="1">
      <alignment horizontal="center" vertical="center"/>
    </xf>
    <xf numFmtId="16" fontId="93" fillId="0" borderId="28" xfId="0" applyNumberFormat="1" applyFont="1" applyFill="1" applyBorder="1" applyAlignment="1">
      <alignment horizontal="center" vertical="center"/>
    </xf>
    <xf numFmtId="0" fontId="97" fillId="0" borderId="0" xfId="0" applyFont="1"/>
    <xf numFmtId="0" fontId="98" fillId="0" borderId="0" xfId="0" applyFont="1"/>
    <xf numFmtId="0" fontId="35" fillId="0" borderId="0" xfId="0" applyFont="1" applyFill="1" applyAlignment="1">
      <alignment horizontal="left"/>
    </xf>
    <xf numFmtId="0" fontId="166" fillId="0" borderId="0" xfId="0" applyFont="1"/>
    <xf numFmtId="0" fontId="167" fillId="74" borderId="0" xfId="489" applyFont="1" applyFill="1" applyBorder="1" applyAlignment="1" applyProtection="1"/>
    <xf numFmtId="0" fontId="181" fillId="0" borderId="0" xfId="0" applyFont="1" applyFill="1"/>
    <xf numFmtId="16" fontId="183" fillId="0" borderId="11" xfId="0" applyNumberFormat="1" applyFont="1" applyFill="1" applyBorder="1" applyAlignment="1">
      <alignment horizontal="center"/>
    </xf>
    <xf numFmtId="0" fontId="183" fillId="0" borderId="0" xfId="0" applyFont="1"/>
    <xf numFmtId="16" fontId="183" fillId="0" borderId="11" xfId="0" applyNumberFormat="1" applyFont="1" applyFill="1" applyBorder="1" applyAlignment="1">
      <alignment horizontal="center" vertical="center"/>
    </xf>
    <xf numFmtId="0" fontId="183" fillId="0" borderId="0" xfId="0" applyFont="1" applyFill="1"/>
    <xf numFmtId="0" fontId="183" fillId="0" borderId="11" xfId="764" applyFont="1" applyFill="1" applyBorder="1" applyAlignment="1">
      <alignment horizontal="center" vertical="center"/>
    </xf>
    <xf numFmtId="16" fontId="93" fillId="0" borderId="11" xfId="764" applyNumberFormat="1" applyFont="1" applyFill="1" applyBorder="1" applyAlignment="1">
      <alignment horizontal="center" vertical="center"/>
    </xf>
    <xf numFmtId="16" fontId="93" fillId="0" borderId="27" xfId="0" applyNumberFormat="1" applyFont="1" applyFill="1" applyBorder="1" applyAlignment="1">
      <alignment horizontal="center" vertical="center"/>
    </xf>
    <xf numFmtId="167" fontId="183" fillId="0" borderId="11" xfId="764" applyNumberFormat="1" applyFont="1" applyFill="1" applyBorder="1" applyAlignment="1">
      <alignment horizontal="center" vertical="center"/>
    </xf>
    <xf numFmtId="18" fontId="94" fillId="0" borderId="11" xfId="0" applyNumberFormat="1" applyFont="1" applyFill="1" applyBorder="1" applyAlignment="1">
      <alignment horizontal="center"/>
    </xf>
    <xf numFmtId="194" fontId="94" fillId="0" borderId="29" xfId="0" applyNumberFormat="1" applyFont="1" applyFill="1" applyBorder="1" applyAlignment="1">
      <alignment horizontal="left"/>
    </xf>
    <xf numFmtId="0" fontId="198" fillId="0" borderId="0" xfId="0" applyFont="1"/>
    <xf numFmtId="0" fontId="183" fillId="0" borderId="29" xfId="0" applyFont="1" applyFill="1" applyBorder="1" applyAlignment="1">
      <alignment horizontal="center" vertical="center"/>
    </xf>
    <xf numFmtId="16" fontId="183" fillId="79" borderId="11" xfId="0" applyNumberFormat="1" applyFont="1" applyFill="1" applyBorder="1" applyAlignment="1">
      <alignment horizontal="center" vertical="center"/>
    </xf>
    <xf numFmtId="16" fontId="93" fillId="0" borderId="3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" fontId="93" fillId="0" borderId="28" xfId="764" applyNumberFormat="1" applyFont="1" applyFill="1" applyBorder="1" applyAlignment="1">
      <alignment horizontal="center" vertical="center"/>
    </xf>
    <xf numFmtId="16" fontId="199" fillId="0" borderId="11" xfId="0" applyNumberFormat="1" applyFont="1" applyFill="1" applyBorder="1" applyAlignment="1">
      <alignment horizontal="center" vertical="center"/>
    </xf>
    <xf numFmtId="180" fontId="93" fillId="0" borderId="11" xfId="0" applyNumberFormat="1" applyFont="1" applyFill="1" applyBorder="1" applyAlignment="1">
      <alignment horizontal="center" vertical="center"/>
    </xf>
    <xf numFmtId="14" fontId="97" fillId="0" borderId="0" xfId="0" applyNumberFormat="1" applyFont="1" applyAlignment="1">
      <alignment horizontal="center" vertical="center"/>
    </xf>
    <xf numFmtId="0" fontId="198" fillId="0" borderId="0" xfId="0" applyFont="1" applyAlignment="1">
      <alignment horizontal="center" vertical="center"/>
    </xf>
    <xf numFmtId="14" fontId="190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0" fontId="94" fillId="0" borderId="11" xfId="0" applyFont="1" applyFill="1" applyBorder="1" applyAlignment="1">
      <alignment horizontal="center" vertical="center"/>
    </xf>
    <xf numFmtId="16" fontId="94" fillId="0" borderId="11" xfId="0" applyNumberFormat="1" applyFont="1" applyFill="1" applyBorder="1" applyAlignment="1">
      <alignment horizontal="center" vertical="center"/>
    </xf>
    <xf numFmtId="0" fontId="34" fillId="80" borderId="0" xfId="0" applyFont="1" applyFill="1"/>
    <xf numFmtId="167" fontId="183" fillId="0" borderId="29" xfId="764" applyNumberFormat="1" applyFont="1" applyFill="1" applyBorder="1" applyAlignment="1">
      <alignment horizontal="center" vertical="center"/>
    </xf>
    <xf numFmtId="16" fontId="93" fillId="0" borderId="0" xfId="0" applyNumberFormat="1" applyFont="1" applyFill="1" applyBorder="1" applyAlignment="1">
      <alignment horizontal="center" vertical="center"/>
    </xf>
    <xf numFmtId="18" fontId="93" fillId="0" borderId="0" xfId="0" applyNumberFormat="1" applyFont="1" applyFill="1" applyBorder="1" applyAlignment="1">
      <alignment horizontal="center" vertical="center"/>
    </xf>
    <xf numFmtId="0" fontId="93" fillId="0" borderId="11" xfId="764" applyFont="1" applyFill="1" applyBorder="1" applyAlignment="1">
      <alignment horizontal="center" vertical="center"/>
    </xf>
    <xf numFmtId="0" fontId="93" fillId="0" borderId="31" xfId="0" applyFont="1" applyFill="1" applyBorder="1" applyAlignment="1">
      <alignment horizontal="center" vertical="center"/>
    </xf>
    <xf numFmtId="16" fontId="93" fillId="80" borderId="11" xfId="0" applyNumberFormat="1" applyFont="1" applyFill="1" applyBorder="1" applyAlignment="1">
      <alignment horizontal="center" vertical="center"/>
    </xf>
    <xf numFmtId="0" fontId="93" fillId="0" borderId="29" xfId="0" applyFont="1" applyFill="1" applyBorder="1" applyAlignment="1">
      <alignment horizontal="center" vertical="center"/>
    </xf>
    <xf numFmtId="0" fontId="183" fillId="69" borderId="11" xfId="0" applyFont="1" applyFill="1" applyBorder="1" applyAlignment="1">
      <alignment horizontal="center" vertical="center"/>
    </xf>
    <xf numFmtId="0" fontId="183" fillId="69" borderId="29" xfId="507" applyFont="1" applyFill="1" applyBorder="1" applyAlignment="1">
      <alignment horizontal="center" vertical="center"/>
    </xf>
    <xf numFmtId="0" fontId="94" fillId="69" borderId="11" xfId="0" applyFont="1" applyFill="1" applyBorder="1" applyAlignment="1">
      <alignment horizontal="center" vertical="center"/>
    </xf>
    <xf numFmtId="0" fontId="93" fillId="0" borderId="11" xfId="785" applyFont="1" applyFill="1" applyBorder="1" applyAlignment="1">
      <alignment horizontal="center" vertical="center"/>
    </xf>
    <xf numFmtId="16" fontId="181" fillId="0" borderId="11" xfId="785" applyNumberFormat="1" applyFont="1" applyFill="1" applyBorder="1" applyAlignment="1">
      <alignment horizontal="center" vertical="center"/>
    </xf>
    <xf numFmtId="16" fontId="93" fillId="65" borderId="11" xfId="0" applyNumberFormat="1" applyFont="1" applyFill="1" applyBorder="1" applyAlignment="1">
      <alignment horizontal="center" vertical="center"/>
    </xf>
    <xf numFmtId="16" fontId="93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3" fillId="0" borderId="28" xfId="0" applyNumberFormat="1" applyFont="1" applyFill="1" applyBorder="1" applyAlignment="1">
      <alignment horizontal="center"/>
    </xf>
    <xf numFmtId="16" fontId="95" fillId="76" borderId="27" xfId="0" applyNumberFormat="1" applyFont="1" applyFill="1" applyBorder="1" applyAlignment="1">
      <alignment horizontal="center" vertical="center"/>
    </xf>
    <xf numFmtId="0" fontId="97" fillId="0" borderId="0" xfId="0" applyFont="1" applyFill="1"/>
    <xf numFmtId="0" fontId="98" fillId="0" borderId="0" xfId="0" applyFont="1" applyFill="1"/>
    <xf numFmtId="0" fontId="7" fillId="0" borderId="0" xfId="0" applyFont="1" applyFill="1"/>
    <xf numFmtId="0" fontId="0" fillId="0" borderId="0" xfId="0" applyFill="1"/>
    <xf numFmtId="166" fontId="36" fillId="0" borderId="0" xfId="0" applyNumberFormat="1" applyFont="1" applyFill="1" applyBorder="1" applyAlignment="1">
      <alignment horizontal="center" vertical="top" wrapText="1"/>
    </xf>
    <xf numFmtId="0" fontId="198" fillId="0" borderId="0" xfId="0" applyFont="1" applyFill="1" applyAlignment="1">
      <alignment horizontal="center" vertical="center"/>
    </xf>
    <xf numFmtId="14" fontId="97" fillId="0" borderId="0" xfId="0" applyNumberFormat="1" applyFont="1" applyFill="1" applyAlignment="1">
      <alignment horizontal="center" vertical="center"/>
    </xf>
    <xf numFmtId="14" fontId="188" fillId="0" borderId="0" xfId="0" applyNumberFormat="1" applyFont="1" applyFill="1"/>
    <xf numFmtId="16" fontId="183" fillId="0" borderId="11" xfId="764" applyNumberFormat="1" applyFont="1" applyFill="1" applyBorder="1" applyAlignment="1">
      <alignment horizontal="center" vertical="center"/>
    </xf>
    <xf numFmtId="167" fontId="94" fillId="0" borderId="29" xfId="764" applyNumberFormat="1" applyFont="1" applyFill="1" applyBorder="1" applyAlignment="1">
      <alignment horizontal="center" vertical="center"/>
    </xf>
    <xf numFmtId="167" fontId="183" fillId="0" borderId="11" xfId="764" quotePrefix="1" applyNumberFormat="1" applyFont="1" applyFill="1" applyBorder="1" applyAlignment="1">
      <alignment horizontal="center" vertical="center"/>
    </xf>
    <xf numFmtId="0" fontId="183" fillId="0" borderId="0" xfId="967" applyFont="1" applyFill="1"/>
    <xf numFmtId="49" fontId="198" fillId="0" borderId="0" xfId="967" applyNumberFormat="1" applyFont="1" applyFill="1" applyAlignment="1">
      <alignment horizontal="left"/>
    </xf>
    <xf numFmtId="0" fontId="34" fillId="0" borderId="0" xfId="0" applyFont="1" applyFill="1"/>
    <xf numFmtId="0" fontId="4" fillId="0" borderId="0" xfId="0" applyFont="1" applyFill="1"/>
    <xf numFmtId="0" fontId="201" fillId="0" borderId="0" xfId="0" applyFont="1" applyFill="1"/>
    <xf numFmtId="14" fontId="190" fillId="0" borderId="0" xfId="0" applyNumberFormat="1" applyFont="1" applyFill="1" applyAlignment="1">
      <alignment horizontal="center" vertical="center"/>
    </xf>
    <xf numFmtId="0" fontId="169" fillId="0" borderId="0" xfId="0" applyFont="1" applyFill="1"/>
    <xf numFmtId="166" fontId="9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94" fillId="0" borderId="11" xfId="966" applyFont="1" applyFill="1" applyBorder="1" applyAlignment="1">
      <alignment horizontal="center" vertical="center"/>
    </xf>
    <xf numFmtId="0" fontId="183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89" fillId="0" borderId="0" xfId="0" applyFont="1" applyFill="1" applyBorder="1" applyAlignment="1">
      <alignment horizontal="right"/>
    </xf>
    <xf numFmtId="16" fontId="93" fillId="0" borderId="11" xfId="0" quotePrefix="1" applyNumberFormat="1" applyFont="1" applyFill="1" applyBorder="1" applyAlignment="1">
      <alignment horizontal="center" vertical="center"/>
    </xf>
    <xf numFmtId="16" fontId="94" fillId="0" borderId="28" xfId="0" applyNumberFormat="1" applyFont="1" applyFill="1" applyBorder="1" applyAlignment="1">
      <alignment horizontal="center" vertical="center"/>
    </xf>
    <xf numFmtId="0" fontId="183" fillId="0" borderId="0" xfId="0" applyFont="1" applyFill="1" applyBorder="1" applyAlignment="1">
      <alignment horizontal="center"/>
    </xf>
    <xf numFmtId="166" fontId="18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3" fillId="0" borderId="0" xfId="0" applyFont="1" applyFill="1" applyBorder="1" applyAlignment="1">
      <alignment horizontal="left"/>
    </xf>
    <xf numFmtId="18" fontId="183" fillId="0" borderId="0" xfId="0" applyNumberFormat="1" applyFont="1" applyFill="1" applyBorder="1" applyAlignment="1">
      <alignment horizontal="center"/>
    </xf>
    <xf numFmtId="16" fontId="183" fillId="0" borderId="0" xfId="0" applyNumberFormat="1" applyFont="1" applyFill="1" applyBorder="1" applyAlignment="1">
      <alignment horizontal="center"/>
    </xf>
    <xf numFmtId="0" fontId="183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3" fillId="0" borderId="11" xfId="785" applyNumberFormat="1" applyFont="1" applyFill="1" applyBorder="1" applyAlignment="1">
      <alignment horizontal="center" vertical="center"/>
    </xf>
    <xf numFmtId="16" fontId="199" fillId="0" borderId="27" xfId="0" applyNumberFormat="1" applyFont="1" applyFill="1" applyBorder="1" applyAlignment="1">
      <alignment horizontal="center" vertical="center"/>
    </xf>
    <xf numFmtId="16" fontId="199" fillId="0" borderId="33" xfId="0" applyNumberFormat="1" applyFont="1" applyFill="1" applyBorder="1" applyAlignment="1">
      <alignment horizontal="center" vertical="center"/>
    </xf>
    <xf numFmtId="0" fontId="13" fillId="0" borderId="0" xfId="0" applyFont="1" applyFill="1"/>
    <xf numFmtId="166" fontId="14" fillId="0" borderId="0" xfId="0" applyNumberFormat="1" applyFont="1" applyFill="1" applyBorder="1" applyAlignment="1">
      <alignment horizontal="center" vertical="top" wrapText="1"/>
    </xf>
    <xf numFmtId="0" fontId="192" fillId="0" borderId="0" xfId="0" applyFont="1" applyFill="1"/>
    <xf numFmtId="0" fontId="29" fillId="0" borderId="0" xfId="0" applyFont="1" applyFill="1"/>
    <xf numFmtId="16" fontId="199" fillId="0" borderId="11" xfId="963" applyNumberFormat="1" applyFont="1" applyFill="1" applyBorder="1" applyAlignment="1">
      <alignment horizontal="center" vertical="center"/>
    </xf>
    <xf numFmtId="20" fontId="199" fillId="0" borderId="11" xfId="963" quotePrefix="1" applyNumberFormat="1" applyFont="1" applyFill="1" applyBorder="1" applyAlignment="1">
      <alignment horizontal="center" vertical="center"/>
    </xf>
    <xf numFmtId="0" fontId="183" fillId="80" borderId="11" xfId="0" applyFont="1" applyFill="1" applyBorder="1" applyAlignment="1">
      <alignment horizontal="center" vertical="center"/>
    </xf>
    <xf numFmtId="0" fontId="94" fillId="80" borderId="29" xfId="507" applyFont="1" applyFill="1" applyBorder="1" applyAlignment="1">
      <alignment horizontal="center" vertical="center"/>
    </xf>
    <xf numFmtId="167" fontId="93" fillId="0" borderId="11" xfId="764" applyNumberFormat="1" applyFont="1" applyFill="1" applyBorder="1" applyAlignment="1">
      <alignment horizontal="center" vertical="center"/>
    </xf>
    <xf numFmtId="167" fontId="93" fillId="0" borderId="29" xfId="764" applyNumberFormat="1" applyFont="1" applyFill="1" applyBorder="1" applyAlignment="1">
      <alignment horizontal="center" vertical="center"/>
    </xf>
    <xf numFmtId="16" fontId="183" fillId="81" borderId="32" xfId="0" applyNumberFormat="1" applyFont="1" applyFill="1" applyBorder="1" applyAlignment="1">
      <alignment horizontal="center" vertical="center" wrapText="1"/>
    </xf>
    <xf numFmtId="0" fontId="183" fillId="81" borderId="33" xfId="0" applyFont="1" applyFill="1" applyBorder="1" applyAlignment="1">
      <alignment horizontal="center" vertical="center" wrapText="1"/>
    </xf>
    <xf numFmtId="16" fontId="183" fillId="65" borderId="11" xfId="765" applyNumberFormat="1" applyFont="1" applyFill="1" applyBorder="1" applyAlignment="1">
      <alignment horizontal="center" vertical="center"/>
    </xf>
    <xf numFmtId="18" fontId="94" fillId="65" borderId="11" xfId="765" applyNumberFormat="1" applyFont="1" applyFill="1" applyBorder="1" applyAlignment="1">
      <alignment horizontal="center" vertical="center"/>
    </xf>
    <xf numFmtId="167" fontId="183" fillId="65" borderId="29" xfId="765" applyNumberFormat="1" applyFont="1" applyFill="1" applyBorder="1" applyAlignment="1">
      <alignment horizontal="center" vertical="center"/>
    </xf>
    <xf numFmtId="0" fontId="94" fillId="80" borderId="32" xfId="778" applyFont="1" applyFill="1" applyBorder="1" applyAlignment="1" applyProtection="1">
      <alignment vertical="center"/>
      <protection hidden="1"/>
    </xf>
    <xf numFmtId="0" fontId="94" fillId="80" borderId="27" xfId="778" applyFont="1" applyFill="1" applyBorder="1" applyAlignment="1" applyProtection="1">
      <alignment horizontal="center" vertical="center"/>
      <protection hidden="1"/>
    </xf>
    <xf numFmtId="16" fontId="183" fillId="80" borderId="27" xfId="778" applyNumberFormat="1" applyFont="1" applyFill="1" applyBorder="1" applyAlignment="1" applyProtection="1">
      <alignment horizontal="center" vertical="center"/>
      <protection hidden="1"/>
    </xf>
    <xf numFmtId="194" fontId="93" fillId="0" borderId="31" xfId="0" applyNumberFormat="1" applyFont="1" applyFill="1" applyBorder="1" applyAlignment="1">
      <alignment horizontal="left"/>
    </xf>
    <xf numFmtId="167" fontId="94" fillId="0" borderId="11" xfId="966" quotePrefix="1" applyNumberFormat="1" applyFont="1" applyFill="1" applyBorder="1" applyAlignment="1">
      <alignment horizontal="center" vertical="center"/>
    </xf>
    <xf numFmtId="20" fontId="93" fillId="0" borderId="11" xfId="0" applyNumberFormat="1" applyFont="1" applyFill="1" applyBorder="1" applyAlignment="1">
      <alignment horizontal="center" vertical="center"/>
    </xf>
    <xf numFmtId="0" fontId="202" fillId="80" borderId="0" xfId="0" applyFont="1" applyFill="1"/>
    <xf numFmtId="167" fontId="94" fillId="0" borderId="29" xfId="764" applyNumberFormat="1" applyFont="1" applyFill="1" applyBorder="1" applyAlignment="1">
      <alignment horizontal="left" vertical="center"/>
    </xf>
    <xf numFmtId="167" fontId="93" fillId="0" borderId="11" xfId="764" quotePrefix="1" applyNumberFormat="1" applyFont="1" applyFill="1" applyBorder="1" applyAlignment="1">
      <alignment horizontal="center" vertical="center"/>
    </xf>
    <xf numFmtId="0" fontId="93" fillId="0" borderId="29" xfId="701" applyFont="1" applyFill="1" applyBorder="1" applyAlignment="1">
      <alignment horizontal="left" vertical="center"/>
    </xf>
    <xf numFmtId="0" fontId="93" fillId="0" borderId="11" xfId="701" applyFont="1" applyFill="1" applyBorder="1" applyAlignment="1">
      <alignment horizontal="center" vertical="center"/>
    </xf>
    <xf numFmtId="49" fontId="93" fillId="81" borderId="27" xfId="701" applyNumberFormat="1" applyFont="1" applyFill="1" applyBorder="1" applyAlignment="1">
      <alignment horizontal="center" vertical="center"/>
    </xf>
    <xf numFmtId="16" fontId="93" fillId="81" borderId="27" xfId="701" applyNumberFormat="1" applyFont="1" applyFill="1" applyBorder="1" applyAlignment="1">
      <alignment horizontal="center" vertical="center"/>
    </xf>
    <xf numFmtId="16" fontId="93" fillId="80" borderId="11" xfId="701" applyNumberFormat="1" applyFont="1" applyFill="1" applyBorder="1" applyAlignment="1">
      <alignment horizontal="center"/>
    </xf>
    <xf numFmtId="165" fontId="183" fillId="65" borderId="11" xfId="0" applyNumberFormat="1" applyFont="1" applyFill="1" applyBorder="1" applyAlignment="1">
      <alignment horizontal="center" vertical="center"/>
    </xf>
    <xf numFmtId="16" fontId="199" fillId="0" borderId="30" xfId="0" applyNumberFormat="1" applyFont="1" applyFill="1" applyBorder="1" applyAlignment="1">
      <alignment horizontal="center" vertical="center"/>
    </xf>
    <xf numFmtId="167" fontId="199" fillId="0" borderId="0" xfId="0" applyNumberFormat="1" applyFont="1" applyFill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16" fontId="199" fillId="0" borderId="0" xfId="0" applyNumberFormat="1" applyFont="1" applyFill="1" applyBorder="1" applyAlignment="1">
      <alignment horizontal="center" vertical="center"/>
    </xf>
    <xf numFmtId="16" fontId="199" fillId="0" borderId="0" xfId="0" applyNumberFormat="1" applyFont="1" applyFill="1" applyBorder="1" applyAlignment="1">
      <alignment horizontal="left" vertical="center"/>
    </xf>
    <xf numFmtId="16" fontId="183" fillId="0" borderId="0" xfId="0" applyNumberFormat="1" applyFont="1" applyFill="1" applyBorder="1" applyAlignment="1">
      <alignment horizontal="center" vertical="center" wrapText="1"/>
    </xf>
    <xf numFmtId="0" fontId="93" fillId="0" borderId="31" xfId="701" applyFont="1" applyFill="1" applyBorder="1" applyAlignment="1">
      <alignment horizontal="left" vertical="center"/>
    </xf>
    <xf numFmtId="0" fontId="93" fillId="0" borderId="28" xfId="701" applyFont="1" applyFill="1" applyBorder="1" applyAlignment="1">
      <alignment horizontal="center" vertical="center"/>
    </xf>
    <xf numFmtId="16" fontId="93" fillId="80" borderId="28" xfId="701" applyNumberFormat="1" applyFont="1" applyFill="1" applyBorder="1" applyAlignment="1">
      <alignment horizontal="center"/>
    </xf>
    <xf numFmtId="164" fontId="93" fillId="0" borderId="11" xfId="0" applyNumberFormat="1" applyFont="1" applyFill="1" applyBorder="1" applyAlignment="1">
      <alignment horizontal="center" vertical="center"/>
    </xf>
    <xf numFmtId="16" fontId="94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3" fillId="80" borderId="11" xfId="785" applyNumberFormat="1" applyFont="1" applyFill="1" applyBorder="1" applyAlignment="1">
      <alignment horizontal="center" vertical="center"/>
    </xf>
    <xf numFmtId="0" fontId="93" fillId="80" borderId="29" xfId="785" applyFont="1" applyFill="1" applyBorder="1" applyAlignment="1">
      <alignment horizontal="center" vertical="center"/>
    </xf>
    <xf numFmtId="16" fontId="183" fillId="0" borderId="28" xfId="0" applyNumberFormat="1" applyFont="1" applyFill="1" applyBorder="1" applyAlignment="1">
      <alignment horizontal="center" vertical="center"/>
    </xf>
    <xf numFmtId="16" fontId="94" fillId="80" borderId="11" xfId="0" applyNumberFormat="1" applyFont="1" applyFill="1" applyBorder="1" applyAlignment="1">
      <alignment horizontal="center" vertical="center"/>
    </xf>
    <xf numFmtId="0" fontId="203" fillId="0" borderId="0" xfId="0" applyFont="1"/>
    <xf numFmtId="167" fontId="94" fillId="0" borderId="31" xfId="764" applyNumberFormat="1" applyFont="1" applyFill="1" applyBorder="1" applyAlignment="1">
      <alignment horizontal="center" vertical="center"/>
    </xf>
    <xf numFmtId="167" fontId="94" fillId="0" borderId="28" xfId="764" applyNumberFormat="1" applyFont="1" applyFill="1" applyBorder="1" applyAlignment="1">
      <alignment horizontal="center" vertical="center"/>
    </xf>
    <xf numFmtId="16" fontId="93" fillId="0" borderId="35" xfId="0" applyNumberFormat="1" applyFont="1" applyFill="1" applyBorder="1" applyAlignment="1">
      <alignment horizontal="center" vertical="center"/>
    </xf>
    <xf numFmtId="0" fontId="204" fillId="0" borderId="0" xfId="0" applyFont="1" applyFill="1" applyBorder="1"/>
    <xf numFmtId="20" fontId="94" fillId="0" borderId="11" xfId="0" applyNumberFormat="1" applyFont="1" applyFill="1" applyBorder="1" applyAlignment="1">
      <alignment horizontal="center" vertical="center"/>
    </xf>
    <xf numFmtId="0" fontId="93" fillId="0" borderId="11" xfId="778" applyFont="1" applyFill="1" applyBorder="1" applyAlignment="1" applyProtection="1">
      <alignment horizontal="center" vertical="center"/>
      <protection hidden="1"/>
    </xf>
    <xf numFmtId="16" fontId="191" fillId="81" borderId="27" xfId="0" applyNumberFormat="1" applyFont="1" applyFill="1" applyBorder="1" applyAlignment="1">
      <alignment horizontal="center" vertical="center" wrapText="1"/>
    </xf>
    <xf numFmtId="0" fontId="93" fillId="0" borderId="29" xfId="778" applyFont="1" applyFill="1" applyBorder="1" applyAlignment="1" applyProtection="1">
      <alignment horizontal="center" vertical="center"/>
      <protection hidden="1"/>
    </xf>
    <xf numFmtId="16" fontId="199" fillId="0" borderId="11" xfId="0" applyNumberFormat="1" applyFont="1" applyFill="1" applyBorder="1" applyAlignment="1">
      <alignment horizontal="left" vertical="center"/>
    </xf>
    <xf numFmtId="16" fontId="199" fillId="0" borderId="27" xfId="0" applyNumberFormat="1" applyFont="1" applyFill="1" applyBorder="1" applyAlignment="1">
      <alignment horizontal="left" vertical="center"/>
    </xf>
    <xf numFmtId="180" fontId="93" fillId="0" borderId="11" xfId="701" applyNumberFormat="1" applyFont="1" applyFill="1" applyBorder="1" applyAlignment="1">
      <alignment horizontal="center"/>
    </xf>
    <xf numFmtId="180" fontId="93" fillId="0" borderId="28" xfId="701" applyNumberFormat="1" applyFont="1" applyFill="1" applyBorder="1" applyAlignment="1">
      <alignment horizontal="center"/>
    </xf>
    <xf numFmtId="0" fontId="93" fillId="0" borderId="28" xfId="764" applyFont="1" applyFill="1" applyBorder="1" applyAlignment="1">
      <alignment horizontal="center" vertical="center"/>
    </xf>
    <xf numFmtId="18" fontId="94" fillId="0" borderId="28" xfId="0" applyNumberFormat="1" applyFont="1" applyFill="1" applyBorder="1" applyAlignment="1">
      <alignment horizontal="center"/>
    </xf>
    <xf numFmtId="180" fontId="93" fillId="0" borderId="28" xfId="0" applyNumberFormat="1" applyFont="1" applyFill="1" applyBorder="1" applyAlignment="1">
      <alignment horizontal="center" vertical="center"/>
    </xf>
    <xf numFmtId="0" fontId="204" fillId="0" borderId="0" xfId="0" applyFont="1" applyFill="1"/>
    <xf numFmtId="16" fontId="199" fillId="0" borderId="28" xfId="0" applyNumberFormat="1" applyFont="1" applyFill="1" applyBorder="1" applyAlignment="1">
      <alignment horizontal="center" vertical="center"/>
    </xf>
    <xf numFmtId="16" fontId="93" fillId="0" borderId="34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" fontId="199" fillId="0" borderId="28" xfId="0" applyNumberFormat="1" applyFont="1" applyFill="1" applyBorder="1" applyAlignment="1">
      <alignment horizontal="left" vertical="center"/>
    </xf>
    <xf numFmtId="0" fontId="206" fillId="0" borderId="0" xfId="0" applyFont="1"/>
    <xf numFmtId="16" fontId="93" fillId="80" borderId="28" xfId="0" applyNumberFormat="1" applyFont="1" applyFill="1" applyBorder="1" applyAlignment="1">
      <alignment horizontal="center" vertical="center"/>
    </xf>
    <xf numFmtId="0" fontId="204" fillId="0" borderId="0" xfId="967" applyFont="1" applyFill="1"/>
    <xf numFmtId="20" fontId="93" fillId="0" borderId="28" xfId="0" applyNumberFormat="1" applyFont="1" applyFill="1" applyBorder="1" applyAlignment="1">
      <alignment horizontal="center" vertical="center"/>
    </xf>
    <xf numFmtId="167" fontId="183" fillId="65" borderId="31" xfId="765" applyNumberFormat="1" applyFont="1" applyFill="1" applyBorder="1" applyAlignment="1">
      <alignment horizontal="center" vertical="center"/>
    </xf>
    <xf numFmtId="16" fontId="183" fillId="65" borderId="28" xfId="765" applyNumberFormat="1" applyFont="1" applyFill="1" applyBorder="1" applyAlignment="1">
      <alignment horizontal="center" vertical="center"/>
    </xf>
    <xf numFmtId="18" fontId="94" fillId="65" borderId="28" xfId="765" applyNumberFormat="1" applyFont="1" applyFill="1" applyBorder="1" applyAlignment="1">
      <alignment horizontal="center" vertical="center"/>
    </xf>
    <xf numFmtId="0" fontId="93" fillId="69" borderId="31" xfId="778" applyFont="1" applyFill="1" applyBorder="1" applyAlignment="1" applyProtection="1">
      <alignment vertical="center"/>
      <protection hidden="1"/>
    </xf>
    <xf numFmtId="16" fontId="94" fillId="80" borderId="27" xfId="778" applyNumberFormat="1" applyFont="1" applyFill="1" applyBorder="1" applyAlignment="1" applyProtection="1">
      <alignment horizontal="center" vertical="center"/>
      <protection hidden="1"/>
    </xf>
    <xf numFmtId="0" fontId="93" fillId="0" borderId="31" xfId="778" applyFont="1" applyFill="1" applyBorder="1" applyAlignment="1" applyProtection="1">
      <alignment horizontal="center" vertical="center"/>
      <protection hidden="1"/>
    </xf>
    <xf numFmtId="0" fontId="93" fillId="0" borderId="28" xfId="778" applyFont="1" applyFill="1" applyBorder="1" applyAlignment="1" applyProtection="1">
      <alignment horizontal="center" vertical="center"/>
      <protection hidden="1"/>
    </xf>
    <xf numFmtId="16" fontId="207" fillId="0" borderId="28" xfId="963" applyNumberFormat="1" applyFont="1" applyFill="1" applyBorder="1" applyAlignment="1">
      <alignment horizontal="center" vertical="center"/>
    </xf>
    <xf numFmtId="20" fontId="207" fillId="0" borderId="28" xfId="963" quotePrefix="1" applyNumberFormat="1" applyFont="1" applyFill="1" applyBorder="1" applyAlignment="1">
      <alignment horizontal="center" vertical="center"/>
    </xf>
    <xf numFmtId="167" fontId="93" fillId="80" borderId="29" xfId="0" applyNumberFormat="1" applyFont="1" applyFill="1" applyBorder="1" applyAlignment="1">
      <alignment horizontal="left" vertical="center"/>
    </xf>
    <xf numFmtId="167" fontId="93" fillId="80" borderId="29" xfId="764" applyNumberFormat="1" applyFont="1" applyFill="1" applyBorder="1" applyAlignment="1">
      <alignment horizontal="left" vertical="center"/>
    </xf>
    <xf numFmtId="167" fontId="93" fillId="80" borderId="11" xfId="764" quotePrefix="1" applyNumberFormat="1" applyFont="1" applyFill="1" applyBorder="1" applyAlignment="1">
      <alignment horizontal="center" vertical="center"/>
    </xf>
    <xf numFmtId="0" fontId="93" fillId="80" borderId="11" xfId="764" applyFont="1" applyFill="1" applyBorder="1" applyAlignment="1">
      <alignment horizontal="center" vertical="center"/>
    </xf>
    <xf numFmtId="167" fontId="93" fillId="0" borderId="31" xfId="764" applyNumberFormat="1" applyFont="1" applyFill="1" applyBorder="1" applyAlignment="1">
      <alignment horizontal="left" vertical="center"/>
    </xf>
    <xf numFmtId="167" fontId="93" fillId="0" borderId="28" xfId="764" applyNumberFormat="1" applyFont="1" applyFill="1" applyBorder="1" applyAlignment="1">
      <alignment horizontal="center" vertical="center"/>
    </xf>
    <xf numFmtId="20" fontId="199" fillId="0" borderId="11" xfId="764" applyNumberFormat="1" applyFont="1" applyFill="1" applyBorder="1" applyAlignment="1">
      <alignment horizontal="center" vertical="center"/>
    </xf>
    <xf numFmtId="167" fontId="93" fillId="80" borderId="29" xfId="764" applyNumberFormat="1" applyFont="1" applyFill="1" applyBorder="1" applyAlignment="1">
      <alignment horizontal="center" vertical="center"/>
    </xf>
    <xf numFmtId="167" fontId="93" fillId="80" borderId="11" xfId="764" applyNumberFormat="1" applyFont="1" applyFill="1" applyBorder="1" applyAlignment="1">
      <alignment horizontal="center" vertical="center"/>
    </xf>
    <xf numFmtId="20" fontId="93" fillId="0" borderId="11" xfId="764" applyNumberFormat="1" applyFont="1" applyFill="1" applyBorder="1" applyAlignment="1">
      <alignment horizontal="center" vertical="center"/>
    </xf>
    <xf numFmtId="20" fontId="93" fillId="0" borderId="28" xfId="764" applyNumberFormat="1" applyFont="1" applyFill="1" applyBorder="1" applyAlignment="1">
      <alignment horizontal="center" vertical="center"/>
    </xf>
    <xf numFmtId="20" fontId="183" fillId="0" borderId="11" xfId="0" applyNumberFormat="1" applyFont="1" applyFill="1" applyBorder="1" applyAlignment="1">
      <alignment horizontal="center"/>
    </xf>
    <xf numFmtId="20" fontId="183" fillId="0" borderId="28" xfId="0" applyNumberFormat="1" applyFont="1" applyFill="1" applyBorder="1" applyAlignment="1">
      <alignment horizontal="center"/>
    </xf>
    <xf numFmtId="0" fontId="93" fillId="80" borderId="29" xfId="0" applyFont="1" applyFill="1" applyBorder="1" applyAlignment="1">
      <alignment horizontal="center" vertical="center"/>
    </xf>
    <xf numFmtId="0" fontId="93" fillId="80" borderId="11" xfId="0" applyFont="1" applyFill="1" applyBorder="1" applyAlignment="1">
      <alignment horizontal="center" vertical="center"/>
    </xf>
    <xf numFmtId="16" fontId="93" fillId="80" borderId="28" xfId="966" applyNumberFormat="1" applyFont="1" applyFill="1" applyBorder="1" applyAlignment="1">
      <alignment horizontal="center" vertical="center"/>
    </xf>
    <xf numFmtId="20" fontId="94" fillId="0" borderId="11" xfId="966" applyNumberFormat="1" applyFont="1" applyFill="1" applyBorder="1" applyAlignment="1">
      <alignment horizontal="center" vertical="center"/>
    </xf>
    <xf numFmtId="0" fontId="183" fillId="80" borderId="29" xfId="0" applyFont="1" applyFill="1" applyBorder="1" applyAlignment="1">
      <alignment horizontal="center" vertical="center"/>
    </xf>
    <xf numFmtId="178" fontId="93" fillId="80" borderId="31" xfId="0" applyNumberFormat="1" applyFont="1" applyFill="1" applyBorder="1" applyAlignment="1">
      <alignment vertical="center"/>
    </xf>
    <xf numFmtId="178" fontId="93" fillId="80" borderId="28" xfId="0" applyNumberFormat="1" applyFont="1" applyFill="1" applyBorder="1" applyAlignment="1">
      <alignment horizontal="center" vertical="center"/>
    </xf>
    <xf numFmtId="0" fontId="94" fillId="0" borderId="28" xfId="0" applyFont="1" applyFill="1" applyBorder="1" applyAlignment="1">
      <alignment horizontal="center" vertical="center"/>
    </xf>
    <xf numFmtId="16" fontId="183" fillId="79" borderId="28" xfId="0" applyNumberFormat="1" applyFont="1" applyFill="1" applyBorder="1" applyAlignment="1">
      <alignment horizontal="center" vertical="center"/>
    </xf>
    <xf numFmtId="16" fontId="208" fillId="0" borderId="11" xfId="0" applyNumberFormat="1" applyFont="1" applyBorder="1" applyAlignment="1">
      <alignment horizontal="center" vertical="center"/>
    </xf>
    <xf numFmtId="167" fontId="183" fillId="65" borderId="36" xfId="765" applyNumberFormat="1" applyFont="1" applyFill="1" applyBorder="1" applyAlignment="1">
      <alignment horizontal="center" vertical="center"/>
    </xf>
    <xf numFmtId="205" fontId="93" fillId="0" borderId="11" xfId="0" applyNumberFormat="1" applyFont="1" applyFill="1" applyBorder="1" applyAlignment="1">
      <alignment horizontal="center" vertical="center"/>
    </xf>
    <xf numFmtId="205" fontId="93" fillId="0" borderId="28" xfId="0" applyNumberFormat="1" applyFont="1" applyFill="1" applyBorder="1" applyAlignment="1">
      <alignment horizontal="center" vertical="center"/>
    </xf>
    <xf numFmtId="20" fontId="199" fillId="0" borderId="28" xfId="764" applyNumberFormat="1" applyFont="1" applyFill="1" applyBorder="1" applyAlignment="1">
      <alignment horizontal="center" vertical="center"/>
    </xf>
    <xf numFmtId="16" fontId="199" fillId="80" borderId="28" xfId="764" applyNumberFormat="1" applyFont="1" applyFill="1" applyBorder="1" applyAlignment="1">
      <alignment horizontal="center" vertical="center"/>
    </xf>
    <xf numFmtId="20" fontId="94" fillId="0" borderId="28" xfId="0" applyNumberFormat="1" applyFont="1" applyFill="1" applyBorder="1" applyAlignment="1">
      <alignment horizontal="center" vertical="center"/>
    </xf>
    <xf numFmtId="16" fontId="94" fillId="0" borderId="35" xfId="0" applyNumberFormat="1" applyFont="1" applyFill="1" applyBorder="1" applyAlignment="1">
      <alignment horizontal="center" vertical="center"/>
    </xf>
    <xf numFmtId="0" fontId="94" fillId="80" borderId="28" xfId="778" applyFont="1" applyFill="1" applyBorder="1" applyAlignment="1" applyProtection="1">
      <alignment horizontal="center" vertical="center"/>
      <protection hidden="1"/>
    </xf>
    <xf numFmtId="16" fontId="183" fillId="80" borderId="28" xfId="778" applyNumberFormat="1" applyFont="1" applyFill="1" applyBorder="1" applyAlignment="1" applyProtection="1">
      <alignment horizontal="center" vertical="center"/>
      <protection hidden="1"/>
    </xf>
    <xf numFmtId="165" fontId="183" fillId="65" borderId="28" xfId="0" applyNumberFormat="1" applyFont="1" applyFill="1" applyBorder="1" applyAlignment="1">
      <alignment horizontal="center" vertical="center"/>
    </xf>
    <xf numFmtId="16" fontId="93" fillId="65" borderId="28" xfId="0" applyNumberFormat="1" applyFont="1" applyFill="1" applyBorder="1" applyAlignment="1">
      <alignment horizontal="center" vertical="center"/>
    </xf>
    <xf numFmtId="16" fontId="183" fillId="81" borderId="27" xfId="0" applyNumberFormat="1" applyFont="1" applyFill="1" applyBorder="1" applyAlignment="1">
      <alignment horizontal="center" vertical="center" wrapText="1"/>
    </xf>
    <xf numFmtId="167" fontId="93" fillId="0" borderId="31" xfId="0" applyNumberFormat="1" applyFont="1" applyFill="1" applyBorder="1" applyAlignment="1">
      <alignment horizontal="left" vertical="center"/>
    </xf>
    <xf numFmtId="16" fontId="93" fillId="0" borderId="28" xfId="0" quotePrefix="1" applyNumberFormat="1" applyFont="1" applyFill="1" applyBorder="1" applyAlignment="1">
      <alignment horizontal="center" vertical="center"/>
    </xf>
    <xf numFmtId="16" fontId="205" fillId="0" borderId="28" xfId="0" applyNumberFormat="1" applyFont="1" applyFill="1" applyBorder="1" applyAlignment="1">
      <alignment horizontal="center" vertical="center"/>
    </xf>
    <xf numFmtId="164" fontId="93" fillId="0" borderId="28" xfId="0" applyNumberFormat="1" applyFont="1" applyFill="1" applyBorder="1" applyAlignment="1">
      <alignment horizontal="center" vertical="center"/>
    </xf>
    <xf numFmtId="16" fontId="199" fillId="0" borderId="28" xfId="963" applyNumberFormat="1" applyFont="1" applyFill="1" applyBorder="1" applyAlignment="1">
      <alignment horizontal="center" vertical="center"/>
    </xf>
    <xf numFmtId="16" fontId="183" fillId="81" borderId="27" xfId="0" applyNumberFormat="1" applyFont="1" applyFill="1" applyBorder="1" applyAlignment="1">
      <alignment horizontal="center" vertical="center" wrapText="1"/>
    </xf>
    <xf numFmtId="16" fontId="94" fillId="0" borderId="0" xfId="0" applyNumberFormat="1" applyFont="1" applyFill="1" applyBorder="1" applyAlignment="1">
      <alignment horizontal="center" vertical="center" wrapText="1"/>
    </xf>
    <xf numFmtId="16" fontId="183" fillId="76" borderId="42" xfId="961" applyNumberFormat="1" applyFont="1" applyFill="1" applyBorder="1" applyAlignment="1">
      <alignment horizontal="center" vertical="center" wrapText="1"/>
    </xf>
    <xf numFmtId="16" fontId="94" fillId="76" borderId="38" xfId="961" applyNumberFormat="1" applyFont="1" applyFill="1" applyBorder="1" applyAlignment="1">
      <alignment horizontal="center" vertical="center" wrapText="1"/>
    </xf>
    <xf numFmtId="205" fontId="93" fillId="0" borderId="35" xfId="0" applyNumberFormat="1" applyFont="1" applyFill="1" applyBorder="1" applyAlignment="1">
      <alignment horizontal="center" vertical="center"/>
    </xf>
    <xf numFmtId="0" fontId="96" fillId="0" borderId="0" xfId="0" applyFont="1" applyBorder="1" applyAlignment="1"/>
    <xf numFmtId="0" fontId="98" fillId="0" borderId="0" xfId="0" applyFont="1" applyBorder="1" applyAlignment="1"/>
    <xf numFmtId="0" fontId="6" fillId="0" borderId="0" xfId="0" applyFont="1" applyFill="1" applyBorder="1" applyAlignment="1"/>
    <xf numFmtId="16" fontId="94" fillId="79" borderId="28" xfId="0" applyNumberFormat="1" applyFont="1" applyFill="1" applyBorder="1" applyAlignment="1">
      <alignment horizontal="center" vertical="center"/>
    </xf>
    <xf numFmtId="180" fontId="94" fillId="65" borderId="28" xfId="0" applyNumberFormat="1" applyFont="1" applyFill="1" applyBorder="1" applyAlignment="1">
      <alignment horizontal="left" vertical="center"/>
    </xf>
    <xf numFmtId="0" fontId="202" fillId="0" borderId="0" xfId="0" applyFont="1" applyFill="1"/>
    <xf numFmtId="0" fontId="93" fillId="0" borderId="36" xfId="0" applyFont="1" applyFill="1" applyBorder="1" applyAlignment="1">
      <alignment horizontal="center" vertical="center"/>
    </xf>
    <xf numFmtId="0" fontId="93" fillId="0" borderId="35" xfId="0" applyFont="1" applyFill="1" applyBorder="1" applyAlignment="1">
      <alignment horizontal="center" vertical="center"/>
    </xf>
    <xf numFmtId="16" fontId="93" fillId="0" borderId="43" xfId="0" applyNumberFormat="1" applyFont="1" applyFill="1" applyBorder="1" applyAlignment="1">
      <alignment horizontal="center" vertical="center"/>
    </xf>
    <xf numFmtId="0" fontId="94" fillId="80" borderId="36" xfId="507" applyFont="1" applyFill="1" applyBorder="1" applyAlignment="1">
      <alignment horizontal="center" vertical="center"/>
    </xf>
    <xf numFmtId="0" fontId="94" fillId="69" borderId="35" xfId="0" applyFont="1" applyFill="1" applyBorder="1" applyAlignment="1">
      <alignment horizontal="center" vertical="center"/>
    </xf>
    <xf numFmtId="180" fontId="93" fillId="0" borderId="35" xfId="0" applyNumberFormat="1" applyFont="1" applyFill="1" applyBorder="1" applyAlignment="1">
      <alignment horizontal="center" vertical="center"/>
    </xf>
    <xf numFmtId="167" fontId="94" fillId="0" borderId="36" xfId="764" applyNumberFormat="1" applyFont="1" applyFill="1" applyBorder="1" applyAlignment="1">
      <alignment horizontal="center" vertical="center"/>
    </xf>
    <xf numFmtId="167" fontId="94" fillId="0" borderId="35" xfId="764" applyNumberFormat="1" applyFont="1" applyFill="1" applyBorder="1" applyAlignment="1">
      <alignment horizontal="center" vertical="center"/>
    </xf>
    <xf numFmtId="16" fontId="93" fillId="0" borderId="35" xfId="764" applyNumberFormat="1" applyFont="1" applyFill="1" applyBorder="1" applyAlignment="1">
      <alignment horizontal="center" vertical="center"/>
    </xf>
    <xf numFmtId="20" fontId="93" fillId="0" borderId="35" xfId="764" applyNumberFormat="1" applyFont="1" applyFill="1" applyBorder="1" applyAlignment="1">
      <alignment horizontal="center" vertical="center"/>
    </xf>
    <xf numFmtId="167" fontId="94" fillId="0" borderId="36" xfId="764" applyNumberFormat="1" applyFont="1" applyFill="1" applyBorder="1" applyAlignment="1">
      <alignment horizontal="left" vertical="center"/>
    </xf>
    <xf numFmtId="167" fontId="183" fillId="0" borderId="35" xfId="764" applyNumberFormat="1" applyFont="1" applyFill="1" applyBorder="1" applyAlignment="1">
      <alignment horizontal="center" vertical="center"/>
    </xf>
    <xf numFmtId="0" fontId="183" fillId="0" borderId="35" xfId="764" applyFont="1" applyFill="1" applyBorder="1" applyAlignment="1">
      <alignment horizontal="center" vertical="center"/>
    </xf>
    <xf numFmtId="16" fontId="183" fillId="0" borderId="35" xfId="764" applyNumberFormat="1" applyFont="1" applyFill="1" applyBorder="1" applyAlignment="1">
      <alignment horizontal="center" vertical="center"/>
    </xf>
    <xf numFmtId="20" fontId="199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3" fillId="0" borderId="31" xfId="995" applyFont="1" applyFill="1" applyBorder="1" applyAlignment="1">
      <alignment horizontal="left" vertical="center"/>
    </xf>
    <xf numFmtId="9" fontId="93" fillId="0" borderId="28" xfId="995" applyFont="1" applyFill="1" applyBorder="1" applyAlignment="1">
      <alignment horizontal="center" vertical="center"/>
    </xf>
    <xf numFmtId="0" fontId="183" fillId="69" borderId="36" xfId="507" applyFont="1" applyFill="1" applyBorder="1" applyAlignment="1">
      <alignment horizontal="center" vertical="center"/>
    </xf>
    <xf numFmtId="0" fontId="183" fillId="69" borderId="35" xfId="0" applyFont="1" applyFill="1" applyBorder="1" applyAlignment="1">
      <alignment horizontal="center" vertical="center"/>
    </xf>
    <xf numFmtId="20" fontId="93" fillId="0" borderId="35" xfId="0" applyNumberFormat="1" applyFont="1" applyFill="1" applyBorder="1" applyAlignment="1">
      <alignment horizontal="center" vertical="center"/>
    </xf>
    <xf numFmtId="0" fontId="183" fillId="0" borderId="28" xfId="764" applyFont="1" applyFill="1" applyBorder="1" applyAlignment="1">
      <alignment horizontal="center" vertical="center"/>
    </xf>
    <xf numFmtId="16" fontId="94" fillId="76" borderId="44" xfId="961" applyNumberFormat="1" applyFont="1" applyFill="1" applyBorder="1" applyAlignment="1">
      <alignment horizontal="center" vertical="center" wrapText="1"/>
    </xf>
    <xf numFmtId="16" fontId="199" fillId="0" borderId="34" xfId="0" applyNumberFormat="1" applyFont="1" applyFill="1" applyBorder="1" applyAlignment="1">
      <alignment horizontal="center" vertical="center"/>
    </xf>
    <xf numFmtId="16" fontId="94" fillId="81" borderId="42" xfId="0" applyNumberFormat="1" applyFont="1" applyFill="1" applyBorder="1" applyAlignment="1">
      <alignment horizontal="center" vertical="center" wrapText="1"/>
    </xf>
    <xf numFmtId="16" fontId="94" fillId="81" borderId="38" xfId="0" applyNumberFormat="1" applyFont="1" applyFill="1" applyBorder="1" applyAlignment="1">
      <alignment horizontal="center" vertical="center" wrapText="1"/>
    </xf>
    <xf numFmtId="16" fontId="94" fillId="81" borderId="44" xfId="0" applyNumberFormat="1" applyFont="1" applyFill="1" applyBorder="1" applyAlignment="1">
      <alignment horizontal="center" vertical="center" wrapText="1"/>
    </xf>
    <xf numFmtId="0" fontId="183" fillId="81" borderId="39" xfId="0" applyFont="1" applyFill="1" applyBorder="1" applyAlignment="1">
      <alignment horizontal="center" vertical="center" wrapText="1"/>
    </xf>
    <xf numFmtId="16" fontId="94" fillId="81" borderId="40" xfId="0" applyNumberFormat="1" applyFont="1" applyFill="1" applyBorder="1" applyAlignment="1">
      <alignment horizontal="center" vertical="center" wrapText="1"/>
    </xf>
    <xf numFmtId="167" fontId="93" fillId="80" borderId="31" xfId="966" applyNumberFormat="1" applyFont="1" applyFill="1" applyBorder="1" applyAlignment="1">
      <alignment horizontal="center" vertical="center"/>
    </xf>
    <xf numFmtId="167" fontId="93" fillId="80" borderId="28" xfId="966" quotePrefix="1" applyNumberFormat="1" applyFont="1" applyFill="1" applyBorder="1" applyAlignment="1">
      <alignment horizontal="center" vertical="center"/>
    </xf>
    <xf numFmtId="0" fontId="93" fillId="80" borderId="28" xfId="966" applyFont="1" applyFill="1" applyBorder="1" applyAlignment="1">
      <alignment horizontal="center" vertical="center"/>
    </xf>
    <xf numFmtId="0" fontId="183" fillId="69" borderId="31" xfId="507" applyFont="1" applyFill="1" applyBorder="1" applyAlignment="1">
      <alignment horizontal="center" vertical="center"/>
    </xf>
    <xf numFmtId="0" fontId="183" fillId="69" borderId="28" xfId="0" applyFont="1" applyFill="1" applyBorder="1" applyAlignment="1">
      <alignment horizontal="center" vertical="center"/>
    </xf>
    <xf numFmtId="0" fontId="94" fillId="69" borderId="28" xfId="0" applyFont="1" applyFill="1" applyBorder="1" applyAlignment="1">
      <alignment horizontal="center" vertical="center"/>
    </xf>
    <xf numFmtId="0" fontId="94" fillId="80" borderId="31" xfId="507" applyFont="1" applyFill="1" applyBorder="1" applyAlignment="1">
      <alignment horizontal="center" vertical="center"/>
    </xf>
    <xf numFmtId="0" fontId="93" fillId="0" borderId="35" xfId="764" applyFont="1" applyFill="1" applyBorder="1" applyAlignment="1">
      <alignment horizontal="center" vertical="center"/>
    </xf>
    <xf numFmtId="0" fontId="94" fillId="0" borderId="0" xfId="0" applyFont="1"/>
    <xf numFmtId="16" fontId="183" fillId="81" borderId="44" xfId="0" applyNumberFormat="1" applyFont="1" applyFill="1" applyBorder="1" applyAlignment="1">
      <alignment horizontal="center" vertical="center" wrapText="1"/>
    </xf>
    <xf numFmtId="167" fontId="199" fillId="80" borderId="32" xfId="0" applyNumberFormat="1" applyFont="1" applyFill="1" applyBorder="1" applyAlignment="1">
      <alignment horizontal="center" vertical="center"/>
    </xf>
    <xf numFmtId="167" fontId="199" fillId="80" borderId="29" xfId="0" applyNumberFormat="1" applyFont="1" applyFill="1" applyBorder="1" applyAlignment="1">
      <alignment horizontal="center" vertical="center"/>
    </xf>
    <xf numFmtId="167" fontId="199" fillId="80" borderId="31" xfId="0" applyNumberFormat="1" applyFont="1" applyFill="1" applyBorder="1" applyAlignment="1">
      <alignment horizontal="center" vertical="center"/>
    </xf>
    <xf numFmtId="16" fontId="93" fillId="80" borderId="11" xfId="764" applyNumberFormat="1" applyFont="1" applyFill="1" applyBorder="1" applyAlignment="1">
      <alignment horizontal="center" vertical="center"/>
    </xf>
    <xf numFmtId="20" fontId="199" fillId="80" borderId="11" xfId="764" applyNumberFormat="1" applyFont="1" applyFill="1" applyBorder="1" applyAlignment="1">
      <alignment horizontal="center" vertical="center"/>
    </xf>
    <xf numFmtId="167" fontId="183" fillId="80" borderId="29" xfId="764" applyNumberFormat="1" applyFont="1" applyFill="1" applyBorder="1" applyAlignment="1">
      <alignment horizontal="center" vertical="center"/>
    </xf>
    <xf numFmtId="167" fontId="183" fillId="80" borderId="11" xfId="764" quotePrefix="1" applyNumberFormat="1" applyFont="1" applyFill="1" applyBorder="1" applyAlignment="1">
      <alignment horizontal="center" vertical="center"/>
    </xf>
    <xf numFmtId="0" fontId="183" fillId="80" borderId="11" xfId="764" applyFont="1" applyFill="1" applyBorder="1" applyAlignment="1">
      <alignment horizontal="center" vertical="center"/>
    </xf>
    <xf numFmtId="16" fontId="183" fillId="80" borderId="11" xfId="764" applyNumberFormat="1" applyFont="1" applyFill="1" applyBorder="1" applyAlignment="1">
      <alignment horizontal="center" vertical="center"/>
    </xf>
    <xf numFmtId="20" fontId="93" fillId="80" borderId="11" xfId="764" applyNumberFormat="1" applyFont="1" applyFill="1" applyBorder="1" applyAlignment="1">
      <alignment horizontal="center" vertical="center"/>
    </xf>
    <xf numFmtId="0" fontId="94" fillId="80" borderId="29" xfId="0" applyFont="1" applyFill="1" applyBorder="1" applyAlignment="1">
      <alignment horizontal="left" vertical="center"/>
    </xf>
    <xf numFmtId="193" fontId="93" fillId="80" borderId="11" xfId="0" applyNumberFormat="1" applyFont="1" applyFill="1" applyBorder="1" applyAlignment="1">
      <alignment horizontal="center" vertical="center"/>
    </xf>
    <xf numFmtId="205" fontId="93" fillId="80" borderId="11" xfId="0" applyNumberFormat="1" applyFont="1" applyFill="1" applyBorder="1" applyAlignment="1">
      <alignment horizontal="center" vertical="center"/>
    </xf>
    <xf numFmtId="0" fontId="0" fillId="80" borderId="0" xfId="0" applyFill="1"/>
    <xf numFmtId="0" fontId="183" fillId="80" borderId="29" xfId="0" applyFont="1" applyFill="1" applyBorder="1" applyAlignment="1">
      <alignment horizontal="left" vertical="center"/>
    </xf>
    <xf numFmtId="0" fontId="93" fillId="80" borderId="28" xfId="0" applyFont="1" applyFill="1" applyBorder="1" applyAlignment="1">
      <alignment horizontal="center" vertical="center"/>
    </xf>
    <xf numFmtId="0" fontId="183" fillId="80" borderId="54" xfId="0" applyFont="1" applyFill="1" applyBorder="1" applyAlignment="1">
      <alignment horizontal="center" vertical="center"/>
    </xf>
    <xf numFmtId="0" fontId="94" fillId="0" borderId="37" xfId="0" applyFont="1" applyFill="1" applyBorder="1" applyAlignment="1">
      <alignment horizontal="center" vertical="center"/>
    </xf>
    <xf numFmtId="16" fontId="183" fillId="0" borderId="37" xfId="0" applyNumberFormat="1" applyFont="1" applyFill="1" applyBorder="1" applyAlignment="1">
      <alignment horizontal="center" vertical="center"/>
    </xf>
    <xf numFmtId="20" fontId="94" fillId="0" borderId="37" xfId="0" applyNumberFormat="1" applyFont="1" applyFill="1" applyBorder="1" applyAlignment="1">
      <alignment horizontal="center" vertical="center"/>
    </xf>
    <xf numFmtId="165" fontId="183" fillId="79" borderId="11" xfId="0" applyNumberFormat="1" applyFont="1" applyFill="1" applyBorder="1" applyAlignment="1">
      <alignment horizontal="center" vertical="center"/>
    </xf>
    <xf numFmtId="16" fontId="93" fillId="79" borderId="11" xfId="0" applyNumberFormat="1" applyFont="1" applyFill="1" applyBorder="1" applyAlignment="1">
      <alignment horizontal="center" vertical="center"/>
    </xf>
    <xf numFmtId="49" fontId="94" fillId="79" borderId="11" xfId="0" quotePrefix="1" applyNumberFormat="1" applyFont="1" applyFill="1" applyBorder="1" applyAlignment="1">
      <alignment horizontal="center" vertical="center"/>
    </xf>
    <xf numFmtId="0" fontId="94" fillId="80" borderId="11" xfId="964" applyFont="1" applyFill="1" applyBorder="1" applyAlignment="1">
      <alignment horizontal="center" vertical="center"/>
    </xf>
    <xf numFmtId="0" fontId="94" fillId="0" borderId="11" xfId="964" applyFont="1" applyFill="1" applyBorder="1" applyAlignment="1">
      <alignment horizontal="center" vertical="center"/>
    </xf>
    <xf numFmtId="0" fontId="93" fillId="0" borderId="28" xfId="964" applyFont="1" applyFill="1" applyBorder="1" applyAlignment="1">
      <alignment horizontal="center" vertical="center"/>
    </xf>
    <xf numFmtId="0" fontId="183" fillId="76" borderId="55" xfId="961" applyFont="1" applyFill="1" applyBorder="1" applyAlignment="1">
      <alignment horizontal="center" vertical="center" wrapText="1"/>
    </xf>
    <xf numFmtId="0" fontId="94" fillId="80" borderId="11" xfId="778" applyFont="1" applyFill="1" applyBorder="1" applyAlignment="1" applyProtection="1">
      <alignment horizontal="center" vertical="center"/>
      <protection hidden="1"/>
    </xf>
    <xf numFmtId="16" fontId="183" fillId="80" borderId="11" xfId="778" applyNumberFormat="1" applyFont="1" applyFill="1" applyBorder="1" applyAlignment="1" applyProtection="1">
      <alignment horizontal="center" vertical="center"/>
      <protection hidden="1"/>
    </xf>
    <xf numFmtId="16" fontId="93" fillId="80" borderId="11" xfId="778" applyNumberFormat="1" applyFont="1" applyFill="1" applyBorder="1" applyAlignment="1" applyProtection="1">
      <alignment horizontal="center" vertical="center"/>
      <protection hidden="1"/>
    </xf>
    <xf numFmtId="0" fontId="94" fillId="80" borderId="29" xfId="778" applyFont="1" applyFill="1" applyBorder="1" applyAlignment="1" applyProtection="1">
      <alignment vertical="center"/>
      <protection hidden="1"/>
    </xf>
    <xf numFmtId="0" fontId="183" fillId="69" borderId="29" xfId="778" applyFont="1" applyFill="1" applyBorder="1" applyAlignment="1" applyProtection="1">
      <alignment vertical="center"/>
      <protection hidden="1"/>
    </xf>
    <xf numFmtId="0" fontId="93" fillId="80" borderId="29" xfId="778" applyFont="1" applyFill="1" applyBorder="1" applyAlignment="1" applyProtection="1">
      <alignment vertical="center"/>
      <protection hidden="1"/>
    </xf>
    <xf numFmtId="0" fontId="93" fillId="80" borderId="31" xfId="785" applyFont="1" applyFill="1" applyBorder="1" applyAlignment="1">
      <alignment horizontal="center" vertical="center"/>
    </xf>
    <xf numFmtId="0" fontId="93" fillId="0" borderId="28" xfId="785" applyFont="1" applyFill="1" applyBorder="1" applyAlignment="1">
      <alignment horizontal="center" vertical="center"/>
    </xf>
    <xf numFmtId="16" fontId="93" fillId="80" borderId="28" xfId="785" applyNumberFormat="1" applyFont="1" applyFill="1" applyBorder="1" applyAlignment="1">
      <alignment horizontal="center" vertical="center"/>
    </xf>
    <xf numFmtId="16" fontId="181" fillId="0" borderId="28" xfId="785" applyNumberFormat="1" applyFont="1" applyFill="1" applyBorder="1" applyAlignment="1">
      <alignment horizontal="center" vertical="center"/>
    </xf>
    <xf numFmtId="18" fontId="93" fillId="0" borderId="28" xfId="785" applyNumberFormat="1" applyFont="1" applyFill="1" applyBorder="1" applyAlignment="1">
      <alignment horizontal="center" vertical="center"/>
    </xf>
    <xf numFmtId="0" fontId="223" fillId="0" borderId="0" xfId="0" applyFont="1" applyFill="1"/>
    <xf numFmtId="0" fontId="224" fillId="0" borderId="0" xfId="0" applyFont="1" applyFill="1"/>
    <xf numFmtId="16" fontId="94" fillId="76" borderId="40" xfId="96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3" fillId="0" borderId="0" xfId="0" applyFont="1" applyAlignment="1">
      <alignment horizontal="center"/>
    </xf>
    <xf numFmtId="0" fontId="94" fillId="80" borderId="31" xfId="0" applyFont="1" applyFill="1" applyBorder="1" applyAlignment="1">
      <alignment horizontal="left" vertical="center"/>
    </xf>
    <xf numFmtId="49" fontId="94" fillId="79" borderId="28" xfId="0" quotePrefix="1" applyNumberFormat="1" applyFont="1" applyFill="1" applyBorder="1" applyAlignment="1">
      <alignment horizontal="center" vertical="center"/>
    </xf>
    <xf numFmtId="165" fontId="183" fillId="79" borderId="28" xfId="0" applyNumberFormat="1" applyFont="1" applyFill="1" applyBorder="1" applyAlignment="1">
      <alignment horizontal="center" vertical="center"/>
    </xf>
    <xf numFmtId="16" fontId="93" fillId="79" borderId="28" xfId="0" applyNumberFormat="1" applyFont="1" applyFill="1" applyBorder="1" applyAlignment="1">
      <alignment horizontal="center" vertical="center"/>
    </xf>
    <xf numFmtId="0" fontId="93" fillId="0" borderId="47" xfId="965" applyFont="1" applyFill="1" applyBorder="1" applyAlignment="1">
      <alignment horizontal="center" vertical="center"/>
    </xf>
    <xf numFmtId="0" fontId="93" fillId="0" borderId="11" xfId="965" applyFont="1" applyFill="1" applyBorder="1" applyAlignment="1">
      <alignment horizontal="center" vertical="center"/>
    </xf>
    <xf numFmtId="16" fontId="94" fillId="80" borderId="11" xfId="0" applyNumberFormat="1" applyFont="1" applyFill="1" applyBorder="1" applyAlignment="1">
      <alignment horizontal="center" vertical="center"/>
    </xf>
    <xf numFmtId="16" fontId="94" fillId="80" borderId="2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 vertical="top" wrapText="1"/>
    </xf>
    <xf numFmtId="167" fontId="199" fillId="80" borderId="36" xfId="0" applyNumberFormat="1" applyFont="1" applyFill="1" applyBorder="1" applyAlignment="1">
      <alignment horizontal="center" vertical="center"/>
    </xf>
    <xf numFmtId="16" fontId="199" fillId="0" borderId="35" xfId="0" applyNumberFormat="1" applyFont="1" applyFill="1" applyBorder="1" applyAlignment="1">
      <alignment horizontal="center" vertical="center"/>
    </xf>
    <xf numFmtId="16" fontId="199" fillId="0" borderId="35" xfId="0" applyNumberFormat="1" applyFont="1" applyFill="1" applyBorder="1" applyAlignment="1">
      <alignment horizontal="left" vertical="center"/>
    </xf>
    <xf numFmtId="16" fontId="199" fillId="0" borderId="43" xfId="0" applyNumberFormat="1" applyFont="1" applyFill="1" applyBorder="1" applyAlignment="1">
      <alignment horizontal="center" vertical="center"/>
    </xf>
    <xf numFmtId="167" fontId="199" fillId="80" borderId="11" xfId="0" applyNumberFormat="1" applyFont="1" applyFill="1" applyBorder="1" applyAlignment="1">
      <alignment horizontal="center" vertical="center"/>
    </xf>
    <xf numFmtId="16" fontId="199" fillId="80" borderId="11" xfId="0" applyNumberFormat="1" applyFont="1" applyFill="1" applyBorder="1" applyAlignment="1">
      <alignment horizontal="center" vertical="center"/>
    </xf>
    <xf numFmtId="167" fontId="199" fillId="80" borderId="27" xfId="0" applyNumberFormat="1" applyFont="1" applyFill="1" applyBorder="1" applyAlignment="1">
      <alignment horizontal="center" vertical="center"/>
    </xf>
    <xf numFmtId="16" fontId="199" fillId="80" borderId="27" xfId="0" applyNumberFormat="1" applyFont="1" applyFill="1" applyBorder="1" applyAlignment="1">
      <alignment horizontal="center" vertical="center"/>
    </xf>
    <xf numFmtId="167" fontId="199" fillId="80" borderId="28" xfId="0" applyNumberFormat="1" applyFont="1" applyFill="1" applyBorder="1" applyAlignment="1">
      <alignment horizontal="center" vertical="center"/>
    </xf>
    <xf numFmtId="16" fontId="199" fillId="80" borderId="28" xfId="0" applyNumberFormat="1" applyFont="1" applyFill="1" applyBorder="1" applyAlignment="1">
      <alignment horizontal="center" vertical="center"/>
    </xf>
    <xf numFmtId="167" fontId="199" fillId="80" borderId="35" xfId="0" applyNumberFormat="1" applyFont="1" applyFill="1" applyBorder="1" applyAlignment="1">
      <alignment horizontal="center" vertical="center"/>
    </xf>
    <xf numFmtId="16" fontId="199" fillId="80" borderId="35" xfId="0" applyNumberFormat="1" applyFont="1" applyFill="1" applyBorder="1" applyAlignment="1">
      <alignment horizontal="center" vertical="center"/>
    </xf>
    <xf numFmtId="167" fontId="199" fillId="80" borderId="72" xfId="0" applyNumberFormat="1" applyFont="1" applyFill="1" applyBorder="1" applyAlignment="1">
      <alignment horizontal="center" vertical="center"/>
    </xf>
    <xf numFmtId="167" fontId="199" fillId="80" borderId="73" xfId="0" applyNumberFormat="1" applyFont="1" applyFill="1" applyBorder="1" applyAlignment="1">
      <alignment horizontal="center" vertical="center"/>
    </xf>
    <xf numFmtId="16" fontId="199" fillId="80" borderId="73" xfId="0" applyNumberFormat="1" applyFont="1" applyFill="1" applyBorder="1" applyAlignment="1">
      <alignment horizontal="center" vertical="center"/>
    </xf>
    <xf numFmtId="16" fontId="199" fillId="0" borderId="73" xfId="0" applyNumberFormat="1" applyFont="1" applyFill="1" applyBorder="1" applyAlignment="1">
      <alignment horizontal="center" vertical="center"/>
    </xf>
    <xf numFmtId="16" fontId="199" fillId="0" borderId="73" xfId="0" applyNumberFormat="1" applyFont="1" applyFill="1" applyBorder="1" applyAlignment="1">
      <alignment horizontal="left" vertical="center"/>
    </xf>
    <xf numFmtId="16" fontId="199" fillId="0" borderId="74" xfId="0" applyNumberFormat="1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vertical="center"/>
    </xf>
    <xf numFmtId="0" fontId="16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66" fontId="225" fillId="0" borderId="0" xfId="489" applyNumberFormat="1" applyFont="1" applyFill="1" applyBorder="1" applyAlignment="1" applyProtection="1">
      <alignment horizontal="left" vertical="top" wrapText="1"/>
    </xf>
    <xf numFmtId="0" fontId="226" fillId="0" borderId="0" xfId="0" applyFont="1" applyFill="1"/>
    <xf numFmtId="0" fontId="6" fillId="0" borderId="0" xfId="0" applyFont="1" applyFill="1" applyBorder="1" applyAlignment="1">
      <alignment horizontal="center"/>
    </xf>
    <xf numFmtId="16" fontId="93" fillId="0" borderId="28" xfId="701" applyNumberFormat="1" applyFont="1" applyFill="1" applyBorder="1" applyAlignment="1">
      <alignment horizontal="center"/>
    </xf>
    <xf numFmtId="16" fontId="93" fillId="0" borderId="11" xfId="701" applyNumberFormat="1" applyFont="1" applyFill="1" applyBorder="1" applyAlignment="1">
      <alignment horizontal="center"/>
    </xf>
    <xf numFmtId="0" fontId="94" fillId="69" borderId="31" xfId="507" applyFont="1" applyFill="1" applyBorder="1" applyAlignment="1">
      <alignment horizontal="center" vertical="center"/>
    </xf>
    <xf numFmtId="16" fontId="183" fillId="0" borderId="35" xfId="0" applyNumberFormat="1" applyFont="1" applyFill="1" applyBorder="1" applyAlignment="1">
      <alignment horizontal="center" vertical="center"/>
    </xf>
    <xf numFmtId="16" fontId="93" fillId="0" borderId="28" xfId="701" applyNumberFormat="1" applyFont="1" applyFill="1" applyBorder="1" applyAlignment="1">
      <alignment horizontal="center"/>
    </xf>
    <xf numFmtId="16" fontId="93" fillId="0" borderId="11" xfId="701" applyNumberFormat="1" applyFont="1" applyFill="1" applyBorder="1" applyAlignment="1">
      <alignment horizontal="center"/>
    </xf>
    <xf numFmtId="0" fontId="93" fillId="0" borderId="0" xfId="701" applyFont="1" applyFill="1" applyBorder="1" applyAlignment="1">
      <alignment horizontal="left" vertical="center"/>
    </xf>
    <xf numFmtId="0" fontId="93" fillId="0" borderId="0" xfId="701" applyFont="1" applyFill="1" applyBorder="1" applyAlignment="1">
      <alignment horizontal="center" vertical="center"/>
    </xf>
    <xf numFmtId="180" fontId="93" fillId="0" borderId="0" xfId="701" applyNumberFormat="1" applyFont="1" applyFill="1" applyBorder="1" applyAlignment="1">
      <alignment horizontal="center"/>
    </xf>
    <xf numFmtId="16" fontId="93" fillId="0" borderId="0" xfId="701" applyNumberFormat="1" applyFont="1" applyFill="1" applyBorder="1" applyAlignment="1">
      <alignment horizontal="center"/>
    </xf>
    <xf numFmtId="0" fontId="93" fillId="0" borderId="11" xfId="701" applyFont="1" applyFill="1" applyBorder="1" applyAlignment="1">
      <alignment horizontal="left" vertical="center"/>
    </xf>
    <xf numFmtId="0" fontId="93" fillId="0" borderId="28" xfId="701" applyFont="1" applyFill="1" applyBorder="1" applyAlignment="1">
      <alignment horizontal="left" vertical="center"/>
    </xf>
    <xf numFmtId="16" fontId="93" fillId="0" borderId="11" xfId="701" applyNumberFormat="1" applyFont="1" applyFill="1" applyBorder="1" applyAlignment="1">
      <alignment horizontal="center" vertical="center"/>
    </xf>
    <xf numFmtId="16" fontId="93" fillId="0" borderId="28" xfId="701" applyNumberFormat="1" applyFont="1" applyFill="1" applyBorder="1" applyAlignment="1">
      <alignment horizontal="center" vertical="center"/>
    </xf>
    <xf numFmtId="16" fontId="230" fillId="0" borderId="11" xfId="0" applyNumberFormat="1" applyFont="1" applyFill="1" applyBorder="1" applyAlignment="1">
      <alignment horizontal="center" vertical="center"/>
    </xf>
    <xf numFmtId="16" fontId="230" fillId="80" borderId="11" xfId="0" applyNumberFormat="1" applyFont="1" applyFill="1" applyBorder="1" applyAlignment="1">
      <alignment horizontal="center" vertical="center"/>
    </xf>
    <xf numFmtId="16" fontId="230" fillId="0" borderId="29" xfId="0" applyNumberFormat="1" applyFont="1" applyFill="1" applyBorder="1" applyAlignment="1">
      <alignment horizontal="center" vertical="center"/>
    </xf>
    <xf numFmtId="16" fontId="230" fillId="80" borderId="29" xfId="0" applyNumberFormat="1" applyFont="1" applyFill="1" applyBorder="1" applyAlignment="1">
      <alignment horizontal="center" vertical="center"/>
    </xf>
    <xf numFmtId="16" fontId="230" fillId="80" borderId="31" xfId="0" applyNumberFormat="1" applyFont="1" applyFill="1" applyBorder="1" applyAlignment="1">
      <alignment horizontal="center" vertical="center"/>
    </xf>
    <xf numFmtId="16" fontId="230" fillId="80" borderId="28" xfId="0" applyNumberFormat="1" applyFont="1" applyFill="1" applyBorder="1" applyAlignment="1">
      <alignment horizontal="center" vertical="center"/>
    </xf>
    <xf numFmtId="16" fontId="230" fillId="0" borderId="28" xfId="0" applyNumberFormat="1" applyFont="1" applyFill="1" applyBorder="1" applyAlignment="1">
      <alignment horizontal="center" vertical="center"/>
    </xf>
    <xf numFmtId="167" fontId="94" fillId="0" borderId="29" xfId="966" applyNumberFormat="1" applyFont="1" applyFill="1" applyBorder="1" applyAlignment="1">
      <alignment horizontal="center" vertical="center"/>
    </xf>
    <xf numFmtId="16" fontId="94" fillId="0" borderId="11" xfId="966" applyNumberFormat="1" applyFont="1" applyFill="1" applyBorder="1" applyAlignment="1">
      <alignment horizontal="center" vertical="center"/>
    </xf>
    <xf numFmtId="16" fontId="94" fillId="80" borderId="11" xfId="966" applyNumberFormat="1" applyFont="1" applyFill="1" applyBorder="1" applyAlignment="1">
      <alignment horizontal="center" vertical="center"/>
    </xf>
    <xf numFmtId="0" fontId="94" fillId="0" borderId="28" xfId="966" applyFont="1" applyFill="1" applyBorder="1" applyAlignment="1">
      <alignment horizontal="center" vertical="center"/>
    </xf>
    <xf numFmtId="16" fontId="94" fillId="0" borderId="28" xfId="966" applyNumberFormat="1" applyFont="1" applyFill="1" applyBorder="1" applyAlignment="1">
      <alignment horizontal="center" vertical="center"/>
    </xf>
    <xf numFmtId="16" fontId="94" fillId="80" borderId="28" xfId="966" applyNumberFormat="1" applyFont="1" applyFill="1" applyBorder="1" applyAlignment="1">
      <alignment horizontal="center" vertical="center"/>
    </xf>
    <xf numFmtId="20" fontId="94" fillId="0" borderId="28" xfId="966" applyNumberFormat="1" applyFont="1" applyFill="1" applyBorder="1" applyAlignment="1">
      <alignment vertical="center"/>
    </xf>
    <xf numFmtId="0" fontId="94" fillId="76" borderId="42" xfId="0" applyFont="1" applyFill="1" applyBorder="1" applyAlignment="1">
      <alignment horizontal="center" vertical="center" wrapText="1"/>
    </xf>
    <xf numFmtId="49" fontId="94" fillId="76" borderId="38" xfId="0" applyNumberFormat="1" applyFont="1" applyFill="1" applyBorder="1" applyAlignment="1">
      <alignment horizontal="center" vertical="center" wrapText="1"/>
    </xf>
    <xf numFmtId="0" fontId="183" fillId="76" borderId="49" xfId="0" applyFont="1" applyFill="1" applyBorder="1" applyAlignment="1">
      <alignment horizontal="center" vertical="center"/>
    </xf>
    <xf numFmtId="194" fontId="93" fillId="0" borderId="32" xfId="0" applyNumberFormat="1" applyFont="1" applyFill="1" applyBorder="1" applyAlignment="1">
      <alignment horizontal="left"/>
    </xf>
    <xf numFmtId="18" fontId="94" fillId="0" borderId="27" xfId="0" applyNumberFormat="1" applyFont="1" applyFill="1" applyBorder="1" applyAlignment="1">
      <alignment horizontal="center"/>
    </xf>
    <xf numFmtId="16" fontId="183" fillId="0" borderId="27" xfId="0" applyNumberFormat="1" applyFont="1" applyFill="1" applyBorder="1" applyAlignment="1">
      <alignment horizontal="center"/>
    </xf>
    <xf numFmtId="16" fontId="93" fillId="0" borderId="27" xfId="0" applyNumberFormat="1" applyFont="1" applyFill="1" applyBorder="1" applyAlignment="1">
      <alignment horizontal="center"/>
    </xf>
    <xf numFmtId="20" fontId="183" fillId="0" borderId="27" xfId="0" applyNumberFormat="1" applyFont="1" applyFill="1" applyBorder="1" applyAlignment="1">
      <alignment horizontal="center"/>
    </xf>
    <xf numFmtId="0" fontId="231" fillId="0" borderId="11" xfId="0" applyFont="1" applyFill="1" applyBorder="1" applyAlignment="1">
      <alignment horizontal="center" vertical="center"/>
    </xf>
    <xf numFmtId="16" fontId="231" fillId="0" borderId="11" xfId="0" applyNumberFormat="1" applyFont="1" applyFill="1" applyBorder="1" applyAlignment="1">
      <alignment horizontal="center" vertical="center"/>
    </xf>
    <xf numFmtId="16" fontId="231" fillId="79" borderId="11" xfId="0" applyNumberFormat="1" applyFont="1" applyFill="1" applyBorder="1" applyAlignment="1">
      <alignment horizontal="center" vertical="center"/>
    </xf>
    <xf numFmtId="18" fontId="231" fillId="65" borderId="11" xfId="0" applyNumberFormat="1" applyFont="1" applyFill="1" applyBorder="1" applyAlignment="1">
      <alignment horizontal="left" vertical="center"/>
    </xf>
    <xf numFmtId="0" fontId="231" fillId="0" borderId="0" xfId="0" applyFont="1" applyFill="1"/>
    <xf numFmtId="178" fontId="231" fillId="0" borderId="29" xfId="0" applyNumberFormat="1" applyFont="1" applyFill="1" applyBorder="1" applyAlignment="1">
      <alignment horizontal="left" vertical="center"/>
    </xf>
    <xf numFmtId="0" fontId="231" fillId="0" borderId="11" xfId="0" applyFont="1" applyFill="1" applyBorder="1" applyAlignment="1">
      <alignment horizontal="center" vertical="center" readingOrder="1"/>
    </xf>
    <xf numFmtId="16" fontId="231" fillId="69" borderId="47" xfId="0" applyNumberFormat="1" applyFont="1" applyFill="1" applyBorder="1" applyAlignment="1">
      <alignment horizontal="center" readingOrder="1"/>
    </xf>
    <xf numFmtId="0" fontId="199" fillId="0" borderId="0" xfId="0" applyFont="1" applyFill="1"/>
    <xf numFmtId="0" fontId="23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167" fontId="207" fillId="0" borderId="28" xfId="963" applyNumberFormat="1" applyFont="1" applyFill="1" applyBorder="1" applyAlignment="1">
      <alignment horizontal="center" vertical="center"/>
    </xf>
    <xf numFmtId="167" fontId="199" fillId="79" borderId="5" xfId="963" quotePrefix="1" applyNumberFormat="1" applyFont="1" applyFill="1" applyBorder="1" applyAlignment="1">
      <alignment horizontal="center" vertical="center"/>
    </xf>
    <xf numFmtId="0" fontId="199" fillId="0" borderId="29" xfId="963" applyFont="1" applyFill="1" applyBorder="1" applyAlignment="1">
      <alignment horizontal="center" vertical="center"/>
    </xf>
    <xf numFmtId="0" fontId="207" fillId="0" borderId="31" xfId="963" applyFont="1" applyFill="1" applyBorder="1" applyAlignment="1">
      <alignment horizontal="center" vertical="center"/>
    </xf>
    <xf numFmtId="0" fontId="225" fillId="0" borderId="0" xfId="489" applyFont="1" applyFill="1" applyAlignment="1" applyProtection="1"/>
    <xf numFmtId="0" fontId="225" fillId="0" borderId="0" xfId="489" applyFont="1" applyFill="1" applyBorder="1" applyAlignment="1" applyProtection="1">
      <alignment horizontal="left" vertical="center"/>
    </xf>
    <xf numFmtId="166" fontId="6" fillId="0" borderId="0" xfId="0" applyNumberFormat="1" applyFont="1" applyFill="1" applyBorder="1" applyAlignment="1">
      <alignment horizontal="center" vertical="top" wrapText="1"/>
    </xf>
    <xf numFmtId="0" fontId="94" fillId="80" borderId="11" xfId="0" quotePrefix="1" applyFont="1" applyFill="1" applyBorder="1" applyAlignment="1">
      <alignment horizontal="center" vertical="center"/>
    </xf>
    <xf numFmtId="16" fontId="94" fillId="0" borderId="11" xfId="0" applyNumberFormat="1" applyFont="1" applyFill="1" applyBorder="1" applyAlignment="1">
      <alignment horizontal="center" vertical="center"/>
    </xf>
    <xf numFmtId="16" fontId="94" fillId="80" borderId="11" xfId="0" applyNumberFormat="1" applyFont="1" applyFill="1" applyBorder="1" applyAlignment="1">
      <alignment horizontal="center" vertical="center"/>
    </xf>
    <xf numFmtId="18" fontId="94" fillId="80" borderId="11" xfId="0" applyNumberFormat="1" applyFont="1" applyFill="1" applyBorder="1" applyAlignment="1">
      <alignment horizontal="center" vertical="center"/>
    </xf>
    <xf numFmtId="16" fontId="94" fillId="0" borderId="28" xfId="0" applyNumberFormat="1" applyFont="1" applyFill="1" applyBorder="1" applyAlignment="1">
      <alignment horizontal="center" vertical="center"/>
    </xf>
    <xf numFmtId="164" fontId="94" fillId="80" borderId="11" xfId="0" applyNumberFormat="1" applyFont="1" applyFill="1" applyBorder="1" applyAlignment="1">
      <alignment horizontal="center" vertical="center"/>
    </xf>
    <xf numFmtId="18" fontId="94" fillId="80" borderId="28" xfId="0" applyNumberFormat="1" applyFont="1" applyFill="1" applyBorder="1" applyAlignment="1">
      <alignment horizontal="center" vertical="center"/>
    </xf>
    <xf numFmtId="164" fontId="94" fillId="80" borderId="2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center"/>
    </xf>
    <xf numFmtId="16" fontId="93" fillId="107" borderId="11" xfId="701" applyNumberFormat="1" applyFont="1" applyFill="1" applyBorder="1" applyAlignment="1">
      <alignment horizontal="center"/>
    </xf>
    <xf numFmtId="0" fontId="93" fillId="107" borderId="11" xfId="701" applyFont="1" applyFill="1" applyBorder="1" applyAlignment="1">
      <alignment horizontal="left" vertical="center"/>
    </xf>
    <xf numFmtId="16" fontId="93" fillId="107" borderId="11" xfId="701" applyNumberFormat="1" applyFont="1" applyFill="1" applyBorder="1" applyAlignment="1">
      <alignment horizontal="center" vertical="center"/>
    </xf>
    <xf numFmtId="20" fontId="94" fillId="0" borderId="11" xfId="966" applyNumberFormat="1" applyFont="1" applyFill="1" applyBorder="1" applyAlignment="1">
      <alignment horizontal="left" vertical="center"/>
    </xf>
    <xf numFmtId="16" fontId="94" fillId="80" borderId="11" xfId="966" applyNumberFormat="1" applyFont="1" applyFill="1" applyBorder="1" applyAlignment="1">
      <alignment horizontal="left" vertical="center"/>
    </xf>
    <xf numFmtId="194" fontId="93" fillId="0" borderId="68" xfId="0" applyNumberFormat="1" applyFont="1" applyFill="1" applyBorder="1" applyAlignment="1">
      <alignment horizontal="left"/>
    </xf>
    <xf numFmtId="18" fontId="94" fillId="0" borderId="18" xfId="0" applyNumberFormat="1" applyFont="1" applyFill="1" applyBorder="1" applyAlignment="1">
      <alignment horizontal="center"/>
    </xf>
    <xf numFmtId="16" fontId="183" fillId="0" borderId="18" xfId="0" applyNumberFormat="1" applyFont="1" applyFill="1" applyBorder="1" applyAlignment="1">
      <alignment horizontal="center"/>
    </xf>
    <xf numFmtId="16" fontId="93" fillId="0" borderId="18" xfId="0" applyNumberFormat="1" applyFont="1" applyFill="1" applyBorder="1" applyAlignment="1">
      <alignment horizontal="center"/>
    </xf>
    <xf numFmtId="20" fontId="183" fillId="0" borderId="18" xfId="0" applyNumberFormat="1" applyFont="1" applyFill="1" applyBorder="1" applyAlignment="1">
      <alignment horizontal="center"/>
    </xf>
    <xf numFmtId="0" fontId="94" fillId="76" borderId="72" xfId="0" applyFont="1" applyFill="1" applyBorder="1" applyAlignment="1">
      <alignment horizontal="center" vertical="center" wrapText="1"/>
    </xf>
    <xf numFmtId="49" fontId="94" fillId="76" borderId="73" xfId="0" applyNumberFormat="1" applyFont="1" applyFill="1" applyBorder="1" applyAlignment="1">
      <alignment horizontal="center" vertical="center" wrapText="1"/>
    </xf>
    <xf numFmtId="0" fontId="183" fillId="76" borderId="74" xfId="0" applyFont="1" applyFill="1" applyBorder="1" applyAlignment="1">
      <alignment horizontal="center" vertical="center"/>
    </xf>
    <xf numFmtId="0" fontId="94" fillId="80" borderId="29" xfId="0" applyFont="1" applyFill="1" applyBorder="1" applyAlignment="1">
      <alignment horizontal="center" vertical="center"/>
    </xf>
    <xf numFmtId="0" fontId="93" fillId="0" borderId="29" xfId="965" applyFont="1" applyBorder="1" applyAlignment="1">
      <alignment horizontal="center" vertical="center" wrapText="1"/>
    </xf>
    <xf numFmtId="0" fontId="183" fillId="0" borderId="31" xfId="965" applyFont="1" applyFill="1" applyBorder="1" applyAlignment="1">
      <alignment horizontal="center" vertical="center"/>
    </xf>
    <xf numFmtId="49" fontId="94" fillId="65" borderId="28" xfId="0" quotePrefix="1" applyNumberFormat="1" applyFont="1" applyFill="1" applyBorder="1" applyAlignment="1">
      <alignment horizontal="center" vertical="center"/>
    </xf>
    <xf numFmtId="165" fontId="94" fillId="79" borderId="11" xfId="0" applyNumberFormat="1" applyFont="1" applyFill="1" applyBorder="1" applyAlignment="1">
      <alignment horizontal="center" vertical="center"/>
    </xf>
    <xf numFmtId="0" fontId="183" fillId="0" borderId="11" xfId="0" applyFont="1" applyBorder="1" applyAlignment="1">
      <alignment horizontal="center"/>
    </xf>
    <xf numFmtId="0" fontId="94" fillId="80" borderId="68" xfId="0" applyFont="1" applyFill="1" applyBorder="1" applyAlignment="1">
      <alignment horizontal="center" vertical="center"/>
    </xf>
    <xf numFmtId="0" fontId="93" fillId="0" borderId="78" xfId="965" applyFont="1" applyFill="1" applyBorder="1" applyAlignment="1">
      <alignment horizontal="center" vertical="center" wrapText="1"/>
    </xf>
    <xf numFmtId="165" fontId="183" fillId="79" borderId="18" xfId="0" applyNumberFormat="1" applyFont="1" applyFill="1" applyBorder="1" applyAlignment="1">
      <alignment horizontal="center" vertical="center"/>
    </xf>
    <xf numFmtId="16" fontId="183" fillId="79" borderId="18" xfId="0" applyNumberFormat="1" applyFont="1" applyFill="1" applyBorder="1" applyAlignment="1">
      <alignment horizontal="center" vertical="center"/>
    </xf>
    <xf numFmtId="16" fontId="93" fillId="80" borderId="18" xfId="0" applyNumberFormat="1" applyFont="1" applyFill="1" applyBorder="1" applyAlignment="1">
      <alignment horizontal="center" vertical="center"/>
    </xf>
    <xf numFmtId="20" fontId="93" fillId="80" borderId="18" xfId="0" applyNumberFormat="1" applyFont="1" applyFill="1" applyBorder="1" applyAlignment="1">
      <alignment horizontal="center" vertical="center"/>
    </xf>
    <xf numFmtId="16" fontId="93" fillId="79" borderId="18" xfId="0" applyNumberFormat="1" applyFont="1" applyFill="1" applyBorder="1" applyAlignment="1">
      <alignment horizontal="center" vertical="center"/>
    </xf>
    <xf numFmtId="16" fontId="166" fillId="76" borderId="72" xfId="715" applyNumberFormat="1" applyFont="1" applyFill="1" applyBorder="1" applyAlignment="1">
      <alignment horizontal="center" vertical="center" wrapText="1"/>
    </xf>
    <xf numFmtId="16" fontId="93" fillId="76" borderId="73" xfId="715" applyNumberFormat="1" applyFont="1" applyFill="1" applyBorder="1" applyAlignment="1">
      <alignment horizontal="center" vertical="center" wrapText="1"/>
    </xf>
    <xf numFmtId="16" fontId="166" fillId="76" borderId="73" xfId="715" applyNumberFormat="1" applyFont="1" applyFill="1" applyBorder="1" applyAlignment="1">
      <alignment horizontal="center" vertical="center" wrapText="1"/>
    </xf>
    <xf numFmtId="0" fontId="166" fillId="76" borderId="74" xfId="715" applyFont="1" applyFill="1" applyBorder="1" applyAlignment="1">
      <alignment horizontal="center" vertical="center" wrapText="1"/>
    </xf>
    <xf numFmtId="0" fontId="94" fillId="80" borderId="68" xfId="0" applyFont="1" applyFill="1" applyBorder="1" applyAlignment="1">
      <alignment horizontal="left" vertical="center"/>
    </xf>
    <xf numFmtId="49" fontId="94" fillId="79" borderId="18" xfId="0" quotePrefix="1" applyNumberFormat="1" applyFont="1" applyFill="1" applyBorder="1" applyAlignment="1">
      <alignment horizontal="center" vertical="center"/>
    </xf>
    <xf numFmtId="16" fontId="94" fillId="79" borderId="11" xfId="0" applyNumberFormat="1" applyFont="1" applyFill="1" applyBorder="1" applyAlignment="1">
      <alignment horizontal="center" vertical="center"/>
    </xf>
    <xf numFmtId="16" fontId="208" fillId="0" borderId="28" xfId="0" applyNumberFormat="1" applyFont="1" applyBorder="1" applyAlignment="1">
      <alignment horizontal="center" vertical="center"/>
    </xf>
    <xf numFmtId="164" fontId="93" fillId="80" borderId="29" xfId="1027" applyNumberFormat="1" applyFont="1" applyFill="1" applyBorder="1" applyAlignment="1" applyProtection="1">
      <alignment horizontal="center" vertical="center"/>
      <protection hidden="1"/>
    </xf>
    <xf numFmtId="164" fontId="93" fillId="80" borderId="11" xfId="1027" applyNumberFormat="1" applyFont="1" applyFill="1" applyBorder="1" applyAlignment="1" applyProtection="1">
      <alignment horizontal="center" vertical="center"/>
      <protection hidden="1"/>
    </xf>
    <xf numFmtId="164" fontId="93" fillId="80" borderId="31" xfId="1027" applyNumberFormat="1" applyFont="1" applyFill="1" applyBorder="1" applyAlignment="1" applyProtection="1">
      <alignment horizontal="center" vertical="center"/>
      <protection hidden="1"/>
    </xf>
    <xf numFmtId="164" fontId="93" fillId="80" borderId="28" xfId="1027" applyNumberFormat="1" applyFont="1" applyFill="1" applyBorder="1" applyAlignment="1" applyProtection="1">
      <alignment horizontal="center" vertical="center"/>
      <protection hidden="1"/>
    </xf>
    <xf numFmtId="0" fontId="94" fillId="80" borderId="28" xfId="0" quotePrefix="1" applyFont="1" applyFill="1" applyBorder="1" applyAlignment="1">
      <alignment vertical="center"/>
    </xf>
    <xf numFmtId="16" fontId="94" fillId="0" borderId="28" xfId="0" applyNumberFormat="1" applyFont="1" applyFill="1" applyBorder="1" applyAlignment="1">
      <alignment vertical="center"/>
    </xf>
    <xf numFmtId="16" fontId="94" fillId="80" borderId="28" xfId="0" applyNumberFormat="1" applyFont="1" applyFill="1" applyBorder="1" applyAlignment="1">
      <alignment vertical="center"/>
    </xf>
    <xf numFmtId="16" fontId="94" fillId="0" borderId="34" xfId="0" applyNumberFormat="1" applyFont="1" applyFill="1" applyBorder="1" applyAlignment="1">
      <alignment vertical="center" wrapText="1"/>
    </xf>
    <xf numFmtId="0" fontId="94" fillId="80" borderId="29" xfId="0" quotePrefix="1" applyFont="1" applyFill="1" applyBorder="1" applyAlignment="1">
      <alignment vertical="center"/>
    </xf>
    <xf numFmtId="0" fontId="94" fillId="0" borderId="29" xfId="0" quotePrefix="1" applyFont="1" applyFill="1" applyBorder="1" applyAlignment="1">
      <alignment vertical="center"/>
    </xf>
    <xf numFmtId="0" fontId="94" fillId="0" borderId="31" xfId="0" quotePrefix="1" applyFont="1" applyFill="1" applyBorder="1" applyAlignment="1">
      <alignment vertical="center"/>
    </xf>
    <xf numFmtId="0" fontId="13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93" fillId="0" borderId="68" xfId="0" applyFont="1" applyFill="1" applyBorder="1" applyAlignment="1">
      <alignment horizontal="center" vertical="center"/>
    </xf>
    <xf numFmtId="0" fontId="93" fillId="0" borderId="18" xfId="0" applyFont="1" applyFill="1" applyBorder="1" applyAlignment="1">
      <alignment horizontal="center" vertical="center"/>
    </xf>
    <xf numFmtId="205" fontId="93" fillId="0" borderId="18" xfId="0" applyNumberFormat="1" applyFont="1" applyFill="1" applyBorder="1" applyAlignment="1">
      <alignment horizontal="center" vertical="center"/>
    </xf>
    <xf numFmtId="16" fontId="93" fillId="0" borderId="18" xfId="0" applyNumberFormat="1" applyFont="1" applyFill="1" applyBorder="1" applyAlignment="1">
      <alignment horizontal="center" vertical="center"/>
    </xf>
    <xf numFmtId="16" fontId="93" fillId="0" borderId="57" xfId="0" applyNumberFormat="1" applyFont="1" applyFill="1" applyBorder="1" applyAlignment="1">
      <alignment horizontal="center" vertical="center"/>
    </xf>
    <xf numFmtId="49" fontId="93" fillId="76" borderId="28" xfId="0" applyNumberFormat="1" applyFont="1" applyFill="1" applyBorder="1" applyAlignment="1">
      <alignment horizontal="center" vertical="center"/>
    </xf>
    <xf numFmtId="16" fontId="95" fillId="76" borderId="28" xfId="0" applyNumberFormat="1" applyFont="1" applyFill="1" applyBorder="1" applyAlignment="1">
      <alignment horizontal="center" vertical="center"/>
    </xf>
    <xf numFmtId="164" fontId="93" fillId="0" borderId="18" xfId="0" applyNumberFormat="1" applyFont="1" applyFill="1" applyBorder="1" applyAlignment="1">
      <alignment horizontal="center" vertical="center"/>
    </xf>
    <xf numFmtId="0" fontId="183" fillId="0" borderId="68" xfId="0" applyFont="1" applyFill="1" applyBorder="1" applyAlignment="1">
      <alignment horizontal="center" vertical="center"/>
    </xf>
    <xf numFmtId="0" fontId="94" fillId="0" borderId="18" xfId="0" applyFont="1" applyFill="1" applyBorder="1" applyAlignment="1">
      <alignment horizontal="center" vertical="center"/>
    </xf>
    <xf numFmtId="16" fontId="183" fillId="0" borderId="18" xfId="0" applyNumberFormat="1" applyFont="1" applyFill="1" applyBorder="1" applyAlignment="1">
      <alignment horizontal="center" vertical="center"/>
    </xf>
    <xf numFmtId="20" fontId="94" fillId="0" borderId="18" xfId="0" applyNumberFormat="1" applyFont="1" applyFill="1" applyBorder="1" applyAlignment="1">
      <alignment horizontal="center" vertical="center"/>
    </xf>
    <xf numFmtId="16" fontId="92" fillId="81" borderId="72" xfId="0" applyNumberFormat="1" applyFont="1" applyFill="1" applyBorder="1" applyAlignment="1">
      <alignment horizontal="center" vertical="center" wrapText="1"/>
    </xf>
    <xf numFmtId="16" fontId="92" fillId="81" borderId="73" xfId="0" applyNumberFormat="1" applyFont="1" applyFill="1" applyBorder="1" applyAlignment="1">
      <alignment horizontal="center" vertical="center" wrapText="1"/>
    </xf>
    <xf numFmtId="0" fontId="92" fillId="81" borderId="74" xfId="0" applyFont="1" applyFill="1" applyBorder="1" applyAlignment="1">
      <alignment horizontal="center" vertical="center" wrapText="1"/>
    </xf>
    <xf numFmtId="0" fontId="225" fillId="0" borderId="0" xfId="489" applyFont="1" applyFill="1" applyBorder="1" applyAlignment="1" applyProtection="1">
      <alignment horizontal="left"/>
    </xf>
    <xf numFmtId="0" fontId="233" fillId="0" borderId="0" xfId="489" applyFont="1" applyFill="1" applyBorder="1" applyAlignment="1" applyProtection="1">
      <alignment horizontal="left"/>
    </xf>
    <xf numFmtId="166" fontId="233" fillId="0" borderId="0" xfId="489" applyNumberFormat="1" applyFont="1" applyFill="1" applyBorder="1" applyAlignment="1" applyProtection="1">
      <alignment horizontal="left" vertical="top" wrapText="1"/>
    </xf>
    <xf numFmtId="164" fontId="93" fillId="80" borderId="68" xfId="1027" applyNumberFormat="1" applyFont="1" applyFill="1" applyBorder="1" applyAlignment="1" applyProtection="1">
      <alignment horizontal="center" vertical="center"/>
      <protection hidden="1"/>
    </xf>
    <xf numFmtId="164" fontId="93" fillId="80" borderId="18" xfId="1027" applyNumberFormat="1" applyFont="1" applyFill="1" applyBorder="1" applyAlignment="1" applyProtection="1">
      <alignment horizontal="center" vertical="center"/>
      <protection hidden="1"/>
    </xf>
    <xf numFmtId="0" fontId="93" fillId="80" borderId="18" xfId="0" applyFont="1" applyFill="1" applyBorder="1" applyAlignment="1">
      <alignment horizontal="center" vertical="center"/>
    </xf>
    <xf numFmtId="16" fontId="208" fillId="0" borderId="18" xfId="0" applyNumberFormat="1" applyFont="1" applyBorder="1" applyAlignment="1">
      <alignment horizontal="center" vertical="center"/>
    </xf>
    <xf numFmtId="180" fontId="93" fillId="0" borderId="18" xfId="0" applyNumberFormat="1" applyFont="1" applyFill="1" applyBorder="1" applyAlignment="1">
      <alignment horizontal="center" vertical="center"/>
    </xf>
    <xf numFmtId="16" fontId="94" fillId="76" borderId="72" xfId="949" applyNumberFormat="1" applyFont="1" applyFill="1" applyBorder="1" applyAlignment="1">
      <alignment horizontal="center" vertical="center" wrapText="1"/>
    </xf>
    <xf numFmtId="16" fontId="94" fillId="76" borderId="73" xfId="949" applyNumberFormat="1" applyFont="1" applyFill="1" applyBorder="1" applyAlignment="1">
      <alignment horizontal="center" vertical="center" wrapText="1"/>
    </xf>
    <xf numFmtId="16" fontId="94" fillId="76" borderId="73" xfId="949" applyNumberFormat="1" applyFont="1" applyFill="1" applyBorder="1" applyAlignment="1">
      <alignment horizontal="center" vertical="center"/>
    </xf>
    <xf numFmtId="0" fontId="94" fillId="76" borderId="74" xfId="949" applyFont="1" applyFill="1" applyBorder="1" applyAlignment="1">
      <alignment horizontal="center" vertical="center" wrapText="1"/>
    </xf>
    <xf numFmtId="0" fontId="94" fillId="80" borderId="68" xfId="507" applyFont="1" applyFill="1" applyBorder="1" applyAlignment="1">
      <alignment horizontal="center" vertical="center"/>
    </xf>
    <xf numFmtId="0" fontId="183" fillId="80" borderId="18" xfId="0" applyFont="1" applyFill="1" applyBorder="1" applyAlignment="1">
      <alignment horizontal="center" vertical="center"/>
    </xf>
    <xf numFmtId="0" fontId="94" fillId="69" borderId="18" xfId="0" applyFont="1" applyFill="1" applyBorder="1" applyAlignment="1">
      <alignment horizontal="center" vertical="center"/>
    </xf>
    <xf numFmtId="16" fontId="183" fillId="80" borderId="18" xfId="0" applyNumberFormat="1" applyFont="1" applyFill="1" applyBorder="1" applyAlignment="1">
      <alignment horizontal="center" vertical="center"/>
    </xf>
    <xf numFmtId="20" fontId="93" fillId="0" borderId="18" xfId="0" applyNumberFormat="1" applyFont="1" applyFill="1" applyBorder="1" applyAlignment="1">
      <alignment horizontal="center" vertical="center"/>
    </xf>
    <xf numFmtId="16" fontId="183" fillId="77" borderId="72" xfId="0" applyNumberFormat="1" applyFont="1" applyFill="1" applyBorder="1" applyAlignment="1">
      <alignment horizontal="center" vertical="center" wrapText="1"/>
    </xf>
    <xf numFmtId="16" fontId="183" fillId="77" borderId="73" xfId="0" applyNumberFormat="1" applyFont="1" applyFill="1" applyBorder="1" applyAlignment="1">
      <alignment horizontal="center" vertical="center" wrapText="1"/>
    </xf>
    <xf numFmtId="16" fontId="191" fillId="77" borderId="73" xfId="0" applyNumberFormat="1" applyFont="1" applyFill="1" applyBorder="1" applyAlignment="1">
      <alignment horizontal="center" vertical="center" wrapText="1"/>
    </xf>
    <xf numFmtId="0" fontId="183" fillId="77" borderId="74" xfId="0" applyFont="1" applyFill="1" applyBorder="1" applyAlignment="1">
      <alignment horizontal="center" vertical="center" wrapText="1"/>
    </xf>
    <xf numFmtId="0" fontId="94" fillId="80" borderId="18" xfId="0" applyFont="1" applyFill="1" applyBorder="1" applyAlignment="1">
      <alignment horizontal="center" vertical="center"/>
    </xf>
    <xf numFmtId="16" fontId="94" fillId="80" borderId="18" xfId="0" applyNumberFormat="1" applyFont="1" applyFill="1" applyBorder="1" applyAlignment="1">
      <alignment horizontal="center" vertical="center"/>
    </xf>
    <xf numFmtId="16" fontId="94" fillId="0" borderId="18" xfId="0" applyNumberFormat="1" applyFont="1" applyFill="1" applyBorder="1" applyAlignment="1">
      <alignment horizontal="center" vertical="center"/>
    </xf>
    <xf numFmtId="16" fontId="94" fillId="77" borderId="72" xfId="0" applyNumberFormat="1" applyFont="1" applyFill="1" applyBorder="1" applyAlignment="1">
      <alignment horizontal="center" vertical="center" wrapText="1"/>
    </xf>
    <xf numFmtId="16" fontId="94" fillId="77" borderId="73" xfId="0" applyNumberFormat="1" applyFont="1" applyFill="1" applyBorder="1" applyAlignment="1">
      <alignment horizontal="center" vertical="center" wrapText="1"/>
    </xf>
    <xf numFmtId="0" fontId="94" fillId="77" borderId="74" xfId="0" applyFont="1" applyFill="1" applyBorder="1" applyAlignment="1">
      <alignment horizontal="center" vertical="center" wrapText="1"/>
    </xf>
    <xf numFmtId="16" fontId="231" fillId="69" borderId="68" xfId="0" applyNumberFormat="1" applyFont="1" applyFill="1" applyBorder="1" applyAlignment="1">
      <alignment horizontal="left" readingOrder="1"/>
    </xf>
    <xf numFmtId="16" fontId="231" fillId="69" borderId="78" xfId="0" applyNumberFormat="1" applyFont="1" applyFill="1" applyBorder="1" applyAlignment="1">
      <alignment horizontal="center" readingOrder="1"/>
    </xf>
    <xf numFmtId="0" fontId="231" fillId="0" borderId="18" xfId="0" applyFont="1" applyFill="1" applyBorder="1" applyAlignment="1">
      <alignment horizontal="center" vertical="center"/>
    </xf>
    <xf numFmtId="16" fontId="231" fillId="0" borderId="18" xfId="0" applyNumberFormat="1" applyFont="1" applyFill="1" applyBorder="1" applyAlignment="1">
      <alignment horizontal="center" vertical="center"/>
    </xf>
    <xf numFmtId="16" fontId="231" fillId="79" borderId="18" xfId="0" applyNumberFormat="1" applyFont="1" applyFill="1" applyBorder="1" applyAlignment="1">
      <alignment horizontal="center" vertical="center"/>
    </xf>
    <xf numFmtId="18" fontId="231" fillId="65" borderId="18" xfId="0" applyNumberFormat="1" applyFont="1" applyFill="1" applyBorder="1" applyAlignment="1">
      <alignment horizontal="left" vertical="center"/>
    </xf>
    <xf numFmtId="16" fontId="94" fillId="83" borderId="72" xfId="0" applyNumberFormat="1" applyFont="1" applyFill="1" applyBorder="1" applyAlignment="1">
      <alignment horizontal="center" vertical="center" wrapText="1"/>
    </xf>
    <xf numFmtId="16" fontId="94" fillId="83" borderId="73" xfId="0" applyNumberFormat="1" applyFont="1" applyFill="1" applyBorder="1" applyAlignment="1">
      <alignment horizontal="center" vertical="center" wrapText="1"/>
    </xf>
    <xf numFmtId="0" fontId="94" fillId="83" borderId="74" xfId="0" applyFont="1" applyFill="1" applyBorder="1" applyAlignment="1">
      <alignment horizontal="center" vertical="center" wrapText="1"/>
    </xf>
    <xf numFmtId="167" fontId="93" fillId="80" borderId="68" xfId="764" applyNumberFormat="1" applyFont="1" applyFill="1" applyBorder="1" applyAlignment="1">
      <alignment horizontal="left" vertical="center"/>
    </xf>
    <xf numFmtId="168" fontId="93" fillId="80" borderId="18" xfId="764" quotePrefix="1" applyNumberFormat="1" applyFont="1" applyFill="1" applyBorder="1" applyAlignment="1">
      <alignment horizontal="center" vertical="center"/>
    </xf>
    <xf numFmtId="0" fontId="93" fillId="80" borderId="18" xfId="764" applyFont="1" applyFill="1" applyBorder="1" applyAlignment="1">
      <alignment horizontal="center" vertical="center"/>
    </xf>
    <xf numFmtId="0" fontId="93" fillId="0" borderId="18" xfId="764" applyFont="1" applyFill="1" applyBorder="1" applyAlignment="1">
      <alignment horizontal="center" vertical="center"/>
    </xf>
    <xf numFmtId="16" fontId="93" fillId="0" borderId="18" xfId="764" applyNumberFormat="1" applyFont="1" applyFill="1" applyBorder="1" applyAlignment="1">
      <alignment horizontal="center" vertical="center"/>
    </xf>
    <xf numFmtId="20" fontId="199" fillId="0" borderId="18" xfId="764" applyNumberFormat="1" applyFont="1" applyFill="1" applyBorder="1" applyAlignment="1">
      <alignment horizontal="center" vertical="center"/>
    </xf>
    <xf numFmtId="16" fontId="183" fillId="81" borderId="72" xfId="764" applyNumberFormat="1" applyFont="1" applyFill="1" applyBorder="1" applyAlignment="1">
      <alignment horizontal="center" vertical="center" wrapText="1"/>
    </xf>
    <xf numFmtId="16" fontId="183" fillId="81" borderId="73" xfId="764" applyNumberFormat="1" applyFont="1" applyFill="1" applyBorder="1" applyAlignment="1">
      <alignment horizontal="center" vertical="center" wrapText="1"/>
    </xf>
    <xf numFmtId="16" fontId="183" fillId="81" borderId="74" xfId="764" applyNumberFormat="1" applyFont="1" applyFill="1" applyBorder="1" applyAlignment="1">
      <alignment horizontal="center" vertical="center" wrapText="1"/>
    </xf>
    <xf numFmtId="167" fontId="93" fillId="80" borderId="68" xfId="764" applyNumberFormat="1" applyFont="1" applyFill="1" applyBorder="1" applyAlignment="1">
      <alignment horizontal="center" vertical="center"/>
    </xf>
    <xf numFmtId="167" fontId="93" fillId="80" borderId="18" xfId="764" applyNumberFormat="1" applyFont="1" applyFill="1" applyBorder="1" applyAlignment="1">
      <alignment horizontal="center" vertical="center"/>
    </xf>
    <xf numFmtId="20" fontId="93" fillId="0" borderId="18" xfId="764" applyNumberFormat="1" applyFont="1" applyFill="1" applyBorder="1" applyAlignment="1">
      <alignment horizontal="center" vertical="center"/>
    </xf>
    <xf numFmtId="16" fontId="94" fillId="81" borderId="73" xfId="764" applyNumberFormat="1" applyFont="1" applyFill="1" applyBorder="1" applyAlignment="1">
      <alignment horizontal="center" vertical="center" wrapText="1"/>
    </xf>
    <xf numFmtId="0" fontId="183" fillId="81" borderId="74" xfId="764" applyFont="1" applyFill="1" applyBorder="1" applyAlignment="1">
      <alignment horizontal="center" vertical="center" wrapText="1"/>
    </xf>
    <xf numFmtId="0" fontId="93" fillId="0" borderId="68" xfId="701" applyFont="1" applyFill="1" applyBorder="1" applyAlignment="1">
      <alignment horizontal="left" vertical="center"/>
    </xf>
    <xf numFmtId="0" fontId="93" fillId="0" borderId="18" xfId="701" applyFont="1" applyFill="1" applyBorder="1" applyAlignment="1">
      <alignment horizontal="center" vertical="center"/>
    </xf>
    <xf numFmtId="180" fontId="93" fillId="0" borderId="18" xfId="701" applyNumberFormat="1" applyFont="1" applyFill="1" applyBorder="1" applyAlignment="1">
      <alignment horizontal="center"/>
    </xf>
    <xf numFmtId="16" fontId="93" fillId="80" borderId="18" xfId="701" applyNumberFormat="1" applyFont="1" applyFill="1" applyBorder="1" applyAlignment="1">
      <alignment horizontal="center"/>
    </xf>
    <xf numFmtId="16" fontId="93" fillId="0" borderId="18" xfId="701" applyNumberFormat="1" applyFont="1" applyFill="1" applyBorder="1" applyAlignment="1">
      <alignment horizontal="center"/>
    </xf>
    <xf numFmtId="0" fontId="93" fillId="0" borderId="18" xfId="701" applyFont="1" applyFill="1" applyBorder="1" applyAlignment="1">
      <alignment horizontal="left" vertical="center"/>
    </xf>
    <xf numFmtId="16" fontId="93" fillId="0" borderId="18" xfId="701" applyNumberFormat="1" applyFont="1" applyFill="1" applyBorder="1" applyAlignment="1">
      <alignment horizontal="center" vertical="center"/>
    </xf>
    <xf numFmtId="16" fontId="94" fillId="81" borderId="72" xfId="0" applyNumberFormat="1" applyFont="1" applyFill="1" applyBorder="1" applyAlignment="1">
      <alignment horizontal="center" vertical="center" wrapText="1"/>
    </xf>
    <xf numFmtId="16" fontId="183" fillId="81" borderId="73" xfId="0" applyNumberFormat="1" applyFont="1" applyFill="1" applyBorder="1" applyAlignment="1">
      <alignment horizontal="center" vertical="center" wrapText="1"/>
    </xf>
    <xf numFmtId="16" fontId="94" fillId="81" borderId="73" xfId="0" applyNumberFormat="1" applyFont="1" applyFill="1" applyBorder="1" applyAlignment="1">
      <alignment horizontal="center" vertical="center" wrapText="1"/>
    </xf>
    <xf numFmtId="0" fontId="183" fillId="81" borderId="74" xfId="0" applyFont="1" applyFill="1" applyBorder="1" applyAlignment="1">
      <alignment horizontal="center" vertical="center" wrapText="1"/>
    </xf>
    <xf numFmtId="16" fontId="230" fillId="0" borderId="68" xfId="0" applyNumberFormat="1" applyFont="1" applyFill="1" applyBorder="1" applyAlignment="1">
      <alignment horizontal="center" vertical="center"/>
    </xf>
    <xf numFmtId="16" fontId="230" fillId="0" borderId="18" xfId="0" applyNumberFormat="1" applyFont="1" applyFill="1" applyBorder="1" applyAlignment="1">
      <alignment horizontal="center" vertical="center"/>
    </xf>
    <xf numFmtId="16" fontId="230" fillId="80" borderId="18" xfId="0" applyNumberFormat="1" applyFont="1" applyFill="1" applyBorder="1" applyAlignment="1">
      <alignment horizontal="center" vertical="center"/>
    </xf>
    <xf numFmtId="16" fontId="229" fillId="106" borderId="72" xfId="0" applyNumberFormat="1" applyFont="1" applyFill="1" applyBorder="1" applyAlignment="1">
      <alignment horizontal="center" vertical="center" wrapText="1"/>
    </xf>
    <xf numFmtId="16" fontId="229" fillId="106" borderId="73" xfId="0" applyNumberFormat="1" applyFont="1" applyFill="1" applyBorder="1" applyAlignment="1">
      <alignment horizontal="center" vertical="center" wrapText="1"/>
    </xf>
    <xf numFmtId="0" fontId="229" fillId="106" borderId="74" xfId="0" applyFont="1" applyFill="1" applyBorder="1" applyAlignment="1">
      <alignment horizontal="center" vertical="center" wrapText="1"/>
    </xf>
    <xf numFmtId="49" fontId="93" fillId="81" borderId="28" xfId="701" applyNumberFormat="1" applyFont="1" applyFill="1" applyBorder="1" applyAlignment="1">
      <alignment horizontal="center" vertical="center"/>
    </xf>
    <xf numFmtId="16" fontId="93" fillId="81" borderId="28" xfId="701" applyNumberFormat="1" applyFont="1" applyFill="1" applyBorder="1" applyAlignment="1">
      <alignment horizontal="center" vertical="center"/>
    </xf>
    <xf numFmtId="0" fontId="94" fillId="80" borderId="68" xfId="0" quotePrefix="1" applyFont="1" applyFill="1" applyBorder="1" applyAlignment="1">
      <alignment vertical="center"/>
    </xf>
    <xf numFmtId="0" fontId="94" fillId="80" borderId="18" xfId="0" quotePrefix="1" applyFont="1" applyFill="1" applyBorder="1" applyAlignment="1">
      <alignment horizontal="center" vertical="center"/>
    </xf>
    <xf numFmtId="0" fontId="94" fillId="80" borderId="18" xfId="964" applyFont="1" applyFill="1" applyBorder="1" applyAlignment="1">
      <alignment horizontal="center" vertical="center"/>
    </xf>
    <xf numFmtId="18" fontId="94" fillId="80" borderId="18" xfId="0" applyNumberFormat="1" applyFont="1" applyFill="1" applyBorder="1" applyAlignment="1">
      <alignment horizontal="center" vertical="center"/>
    </xf>
    <xf numFmtId="164" fontId="94" fillId="80" borderId="18" xfId="0" applyNumberFormat="1" applyFont="1" applyFill="1" applyBorder="1" applyAlignment="1">
      <alignment horizontal="center" vertical="center"/>
    </xf>
    <xf numFmtId="0" fontId="94" fillId="81" borderId="74" xfId="0" applyFont="1" applyFill="1" applyBorder="1" applyAlignment="1">
      <alignment horizontal="center" vertical="center" wrapText="1"/>
    </xf>
    <xf numFmtId="167" fontId="94" fillId="0" borderId="68" xfId="966" applyNumberFormat="1" applyFont="1" applyFill="1" applyBorder="1" applyAlignment="1">
      <alignment horizontal="center" vertical="center"/>
    </xf>
    <xf numFmtId="167" fontId="94" fillId="0" borderId="18" xfId="966" quotePrefix="1" applyNumberFormat="1" applyFont="1" applyFill="1" applyBorder="1" applyAlignment="1">
      <alignment horizontal="center" vertical="center"/>
    </xf>
    <xf numFmtId="0" fontId="94" fillId="0" borderId="18" xfId="966" applyFont="1" applyFill="1" applyBorder="1" applyAlignment="1">
      <alignment horizontal="center" vertical="center"/>
    </xf>
    <xf numFmtId="16" fontId="94" fillId="0" borderId="18" xfId="966" applyNumberFormat="1" applyFont="1" applyFill="1" applyBorder="1" applyAlignment="1">
      <alignment horizontal="center" vertical="center"/>
    </xf>
    <xf numFmtId="20" fontId="94" fillId="0" borderId="18" xfId="966" applyNumberFormat="1" applyFont="1" applyFill="1" applyBorder="1" applyAlignment="1">
      <alignment horizontal="center" vertical="center"/>
    </xf>
    <xf numFmtId="16" fontId="94" fillId="80" borderId="18" xfId="966" applyNumberFormat="1" applyFont="1" applyFill="1" applyBorder="1" applyAlignment="1">
      <alignment horizontal="center" vertical="center"/>
    </xf>
    <xf numFmtId="16" fontId="183" fillId="81" borderId="74" xfId="0" applyNumberFormat="1" applyFont="1" applyFill="1" applyBorder="1" applyAlignment="1">
      <alignment horizontal="center" vertical="center" wrapText="1"/>
    </xf>
    <xf numFmtId="0" fontId="183" fillId="80" borderId="68" xfId="0" applyFont="1" applyFill="1" applyBorder="1" applyAlignment="1">
      <alignment horizontal="left" vertical="center"/>
    </xf>
    <xf numFmtId="193" fontId="93" fillId="80" borderId="18" xfId="0" applyNumberFormat="1" applyFont="1" applyFill="1" applyBorder="1" applyAlignment="1">
      <alignment horizontal="center" vertical="center"/>
    </xf>
    <xf numFmtId="205" fontId="93" fillId="80" borderId="18" xfId="0" applyNumberFormat="1" applyFont="1" applyFill="1" applyBorder="1" applyAlignment="1">
      <alignment horizontal="center" vertical="center"/>
    </xf>
    <xf numFmtId="0" fontId="183" fillId="81" borderId="31" xfId="0" applyFont="1" applyFill="1" applyBorder="1" applyAlignment="1">
      <alignment horizontal="center" vertical="center" wrapText="1"/>
    </xf>
    <xf numFmtId="49" fontId="183" fillId="81" borderId="28" xfId="0" applyNumberFormat="1" applyFont="1" applyFill="1" applyBorder="1" applyAlignment="1">
      <alignment horizontal="center" vertical="center" wrapText="1"/>
    </xf>
    <xf numFmtId="16" fontId="94" fillId="81" borderId="28" xfId="0" applyNumberFormat="1" applyFont="1" applyFill="1" applyBorder="1" applyAlignment="1">
      <alignment horizontal="center" vertical="center" wrapText="1"/>
    </xf>
    <xf numFmtId="0" fontId="183" fillId="81" borderId="34" xfId="0" applyFont="1" applyFill="1" applyBorder="1" applyAlignment="1">
      <alignment horizontal="center" vertical="center"/>
    </xf>
    <xf numFmtId="0" fontId="233" fillId="0" borderId="0" xfId="489" applyFont="1" applyAlignment="1" applyProtection="1"/>
    <xf numFmtId="0" fontId="26" fillId="74" borderId="0" xfId="489" applyFont="1" applyFill="1" applyBorder="1" applyAlignment="1" applyProtection="1">
      <alignment horizontal="left"/>
    </xf>
    <xf numFmtId="49" fontId="19" fillId="74" borderId="25" xfId="513" applyNumberFormat="1" applyFont="1" applyFill="1" applyBorder="1" applyAlignment="1" applyProtection="1">
      <alignment horizontal="center"/>
    </xf>
    <xf numFmtId="49" fontId="19" fillId="74" borderId="0" xfId="513" applyNumberFormat="1" applyFont="1" applyFill="1" applyBorder="1" applyAlignment="1" applyProtection="1">
      <alignment horizontal="center"/>
    </xf>
    <xf numFmtId="49" fontId="19" fillId="74" borderId="26" xfId="513" applyNumberFormat="1" applyFont="1" applyFill="1" applyBorder="1" applyAlignment="1" applyProtection="1">
      <alignment horizontal="center"/>
    </xf>
    <xf numFmtId="0" fontId="27" fillId="74" borderId="25" xfId="0" applyFont="1" applyFill="1" applyBorder="1" applyAlignment="1">
      <alignment horizontal="center"/>
    </xf>
    <xf numFmtId="0" fontId="27" fillId="74" borderId="0" xfId="0" applyFont="1" applyFill="1" applyBorder="1" applyAlignment="1">
      <alignment horizontal="center"/>
    </xf>
    <xf numFmtId="0" fontId="27" fillId="74" borderId="26" xfId="0" applyFont="1" applyFill="1" applyBorder="1" applyAlignment="1">
      <alignment horizontal="center"/>
    </xf>
    <xf numFmtId="0" fontId="28" fillId="74" borderId="0" xfId="489" applyFont="1" applyFill="1" applyBorder="1" applyAlignment="1" applyProtection="1">
      <alignment horizontal="left"/>
    </xf>
    <xf numFmtId="0" fontId="26" fillId="74" borderId="0" xfId="489" applyFont="1" applyFill="1" applyBorder="1" applyAlignment="1" applyProtection="1">
      <alignment horizontal="center"/>
    </xf>
    <xf numFmtId="0" fontId="199" fillId="0" borderId="30" xfId="963" applyFont="1" applyFill="1" applyBorder="1" applyAlignment="1">
      <alignment horizontal="center" vertical="center" wrapText="1"/>
    </xf>
    <xf numFmtId="0" fontId="199" fillId="0" borderId="34" xfId="963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center"/>
    </xf>
    <xf numFmtId="0" fontId="98" fillId="0" borderId="0" xfId="0" applyFont="1" applyFill="1" applyBorder="1" applyAlignment="1">
      <alignment horizontal="center"/>
    </xf>
    <xf numFmtId="0" fontId="98" fillId="0" borderId="5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16" fontId="93" fillId="0" borderId="57" xfId="0" applyNumberFormat="1" applyFont="1" applyFill="1" applyBorder="1" applyAlignment="1">
      <alignment horizontal="center" vertical="center" wrapText="1"/>
    </xf>
    <xf numFmtId="16" fontId="93" fillId="0" borderId="30" xfId="0" applyNumberFormat="1" applyFont="1" applyFill="1" applyBorder="1" applyAlignment="1">
      <alignment horizontal="center" vertical="center" wrapText="1"/>
    </xf>
    <xf numFmtId="16" fontId="93" fillId="0" borderId="34" xfId="0" applyNumberFormat="1" applyFont="1" applyFill="1" applyBorder="1" applyAlignment="1">
      <alignment horizontal="center" vertical="center" wrapText="1"/>
    </xf>
    <xf numFmtId="0" fontId="96" fillId="0" borderId="0" xfId="0" applyFont="1" applyBorder="1" applyAlignment="1">
      <alignment horizontal="center"/>
    </xf>
    <xf numFmtId="0" fontId="98" fillId="0" borderId="0" xfId="0" applyFont="1" applyBorder="1" applyAlignment="1">
      <alignment horizontal="center"/>
    </xf>
    <xf numFmtId="0" fontId="98" fillId="0" borderId="51" xfId="0" applyFont="1" applyBorder="1" applyAlignment="1">
      <alignment horizontal="center"/>
    </xf>
    <xf numFmtId="16" fontId="94" fillId="76" borderId="73" xfId="9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94" fillId="76" borderId="73" xfId="949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/>
    </xf>
    <xf numFmtId="16" fontId="183" fillId="82" borderId="73" xfId="0" applyNumberFormat="1" applyFont="1" applyFill="1" applyBorder="1" applyAlignment="1">
      <alignment horizontal="center" vertical="center" wrapText="1"/>
    </xf>
    <xf numFmtId="0" fontId="183" fillId="77" borderId="73" xfId="0" applyFont="1" applyFill="1" applyBorder="1" applyAlignment="1">
      <alignment horizontal="center" vertical="center" wrapText="1"/>
    </xf>
    <xf numFmtId="16" fontId="183" fillId="81" borderId="27" xfId="0" applyNumberFormat="1" applyFont="1" applyFill="1" applyBorder="1" applyAlignment="1">
      <alignment horizontal="center" vertical="center" wrapText="1"/>
    </xf>
    <xf numFmtId="16" fontId="94" fillId="0" borderId="43" xfId="0" applyNumberFormat="1" applyFont="1" applyFill="1" applyBorder="1" applyAlignment="1">
      <alignment horizontal="center" vertical="center" wrapText="1"/>
    </xf>
    <xf numFmtId="16" fontId="94" fillId="0" borderId="52" xfId="0" applyNumberFormat="1" applyFont="1" applyFill="1" applyBorder="1" applyAlignment="1">
      <alignment horizontal="center" vertical="center" wrapText="1"/>
    </xf>
    <xf numFmtId="16" fontId="94" fillId="0" borderId="53" xfId="0" applyNumberFormat="1" applyFont="1" applyFill="1" applyBorder="1" applyAlignment="1">
      <alignment horizontal="center" vertical="center" wrapText="1"/>
    </xf>
    <xf numFmtId="0" fontId="94" fillId="0" borderId="52" xfId="0" applyFont="1" applyFill="1" applyBorder="1" applyAlignment="1">
      <alignment horizontal="center" vertical="center" wrapText="1"/>
    </xf>
    <xf numFmtId="0" fontId="94" fillId="0" borderId="53" xfId="0" applyFont="1" applyFill="1" applyBorder="1" applyAlignment="1">
      <alignment horizontal="center" vertical="center" wrapText="1"/>
    </xf>
    <xf numFmtId="0" fontId="94" fillId="0" borderId="57" xfId="0" applyFont="1" applyFill="1" applyBorder="1" applyAlignment="1">
      <alignment horizontal="center" vertical="center" wrapText="1"/>
    </xf>
    <xf numFmtId="0" fontId="94" fillId="0" borderId="30" xfId="0" applyFont="1" applyFill="1" applyBorder="1" applyAlignment="1">
      <alignment horizontal="center" vertical="center" wrapText="1"/>
    </xf>
    <xf numFmtId="0" fontId="94" fillId="0" borderId="43" xfId="0" applyFont="1" applyFill="1" applyBorder="1" applyAlignment="1">
      <alignment horizontal="center" vertical="center" wrapText="1"/>
    </xf>
    <xf numFmtId="0" fontId="94" fillId="0" borderId="34" xfId="0" applyFont="1" applyFill="1" applyBorder="1" applyAlignment="1">
      <alignment horizontal="center" vertical="center" wrapText="1"/>
    </xf>
    <xf numFmtId="16" fontId="94" fillId="82" borderId="73" xfId="0" applyNumberFormat="1" applyFont="1" applyFill="1" applyBorder="1" applyAlignment="1">
      <alignment horizontal="center" vertical="center" wrapText="1"/>
    </xf>
    <xf numFmtId="0" fontId="94" fillId="77" borderId="73" xfId="0" applyFont="1" applyFill="1" applyBorder="1" applyAlignment="1">
      <alignment horizontal="center" vertical="center" wrapText="1"/>
    </xf>
    <xf numFmtId="0" fontId="94" fillId="65" borderId="57" xfId="0" applyFont="1" applyFill="1" applyBorder="1" applyAlignment="1">
      <alignment horizontal="center" vertical="center" wrapText="1"/>
    </xf>
    <xf numFmtId="0" fontId="94" fillId="65" borderId="30" xfId="0" applyFont="1" applyFill="1" applyBorder="1" applyAlignment="1">
      <alignment horizontal="center" vertical="center" wrapText="1"/>
    </xf>
    <xf numFmtId="0" fontId="94" fillId="65" borderId="34" xfId="0" applyFont="1" applyFill="1" applyBorder="1" applyAlignment="1">
      <alignment horizontal="center" vertical="center" wrapText="1"/>
    </xf>
    <xf numFmtId="16" fontId="94" fillId="83" borderId="73" xfId="0" applyNumberFormat="1" applyFont="1" applyFill="1" applyBorder="1" applyAlignment="1">
      <alignment horizontal="center" vertical="center" wrapText="1"/>
    </xf>
    <xf numFmtId="0" fontId="94" fillId="83" borderId="73" xfId="0" applyFont="1" applyFill="1" applyBorder="1" applyAlignment="1">
      <alignment horizontal="center" vertical="center" wrapText="1"/>
    </xf>
    <xf numFmtId="16" fontId="183" fillId="81" borderId="73" xfId="764" applyNumberFormat="1" applyFont="1" applyFill="1" applyBorder="1" applyAlignment="1">
      <alignment horizontal="center" vertical="center" wrapText="1"/>
    </xf>
    <xf numFmtId="0" fontId="183" fillId="81" borderId="73" xfId="764" applyFont="1" applyFill="1" applyBorder="1" applyAlignment="1">
      <alignment horizontal="center" vertical="center" wrapText="1"/>
    </xf>
    <xf numFmtId="0" fontId="94" fillId="0" borderId="52" xfId="764" applyFont="1" applyFill="1" applyBorder="1" applyAlignment="1">
      <alignment horizontal="center" vertical="center" wrapText="1"/>
    </xf>
    <xf numFmtId="0" fontId="94" fillId="0" borderId="53" xfId="764" applyFont="1" applyFill="1" applyBorder="1" applyAlignment="1">
      <alignment horizontal="center" vertical="center" wrapText="1"/>
    </xf>
    <xf numFmtId="166" fontId="6" fillId="0" borderId="51" xfId="0" applyNumberFormat="1" applyFont="1" applyFill="1" applyBorder="1" applyAlignment="1">
      <alignment horizontal="center" vertical="top" wrapText="1"/>
    </xf>
    <xf numFmtId="0" fontId="94" fillId="0" borderId="57" xfId="764" applyFont="1" applyFill="1" applyBorder="1" applyAlignment="1">
      <alignment horizontal="center" vertical="center" wrapText="1"/>
    </xf>
    <xf numFmtId="0" fontId="94" fillId="0" borderId="30" xfId="764" applyFont="1" applyFill="1" applyBorder="1" applyAlignment="1">
      <alignment horizontal="center" vertical="center" wrapText="1"/>
    </xf>
    <xf numFmtId="0" fontId="94" fillId="0" borderId="43" xfId="764" applyFont="1" applyFill="1" applyBorder="1" applyAlignment="1">
      <alignment horizontal="center" vertical="center" wrapText="1"/>
    </xf>
    <xf numFmtId="0" fontId="94" fillId="0" borderId="34" xfId="764" applyFont="1" applyFill="1" applyBorder="1" applyAlignment="1">
      <alignment horizontal="center" vertical="center" wrapText="1"/>
    </xf>
    <xf numFmtId="16" fontId="94" fillId="0" borderId="55" xfId="0" applyNumberFormat="1" applyFont="1" applyFill="1" applyBorder="1" applyAlignment="1">
      <alignment horizontal="center" vertical="center" wrapText="1"/>
    </xf>
    <xf numFmtId="16" fontId="94" fillId="0" borderId="70" xfId="0" applyNumberFormat="1" applyFont="1" applyFill="1" applyBorder="1" applyAlignment="1">
      <alignment horizontal="center" vertical="center" wrapText="1"/>
    </xf>
    <xf numFmtId="16" fontId="94" fillId="0" borderId="69" xfId="0" applyNumberFormat="1" applyFont="1" applyFill="1" applyBorder="1" applyAlignment="1">
      <alignment horizontal="center" vertical="center" wrapText="1"/>
    </xf>
    <xf numFmtId="16" fontId="94" fillId="0" borderId="71" xfId="0" applyNumberFormat="1" applyFont="1" applyFill="1" applyBorder="1" applyAlignment="1">
      <alignment horizontal="center" vertical="center" wrapText="1"/>
    </xf>
    <xf numFmtId="16" fontId="183" fillId="81" borderId="73" xfId="0" applyNumberFormat="1" applyFont="1" applyFill="1" applyBorder="1" applyAlignment="1">
      <alignment horizontal="center" vertical="center" wrapText="1"/>
    </xf>
    <xf numFmtId="0" fontId="183" fillId="81" borderId="73" xfId="0" applyFont="1" applyFill="1" applyBorder="1" applyAlignment="1">
      <alignment horizontal="center" vertical="center" wrapText="1"/>
    </xf>
    <xf numFmtId="180" fontId="93" fillId="0" borderId="57" xfId="701" applyNumberFormat="1" applyFont="1" applyFill="1" applyBorder="1" applyAlignment="1">
      <alignment horizontal="center" wrapText="1"/>
    </xf>
    <xf numFmtId="180" fontId="93" fillId="0" borderId="30" xfId="701" applyNumberFormat="1" applyFont="1" applyFill="1" applyBorder="1" applyAlignment="1">
      <alignment horizontal="center"/>
    </xf>
    <xf numFmtId="180" fontId="93" fillId="0" borderId="34" xfId="701" applyNumberFormat="1" applyFont="1" applyFill="1" applyBorder="1" applyAlignment="1">
      <alignment horizontal="center"/>
    </xf>
    <xf numFmtId="16" fontId="230" fillId="0" borderId="57" xfId="0" applyNumberFormat="1" applyFont="1" applyFill="1" applyBorder="1" applyAlignment="1">
      <alignment horizontal="center" vertical="center" wrapText="1"/>
    </xf>
    <xf numFmtId="16" fontId="230" fillId="0" borderId="30" xfId="0" applyNumberFormat="1" applyFont="1" applyFill="1" applyBorder="1" applyAlignment="1">
      <alignment horizontal="center" vertical="center" wrapText="1"/>
    </xf>
    <xf numFmtId="16" fontId="230" fillId="0" borderId="34" xfId="0" applyNumberFormat="1" applyFont="1" applyFill="1" applyBorder="1" applyAlignment="1">
      <alignment horizontal="center" vertical="center" wrapText="1"/>
    </xf>
    <xf numFmtId="180" fontId="93" fillId="0" borderId="30" xfId="701" applyNumberFormat="1" applyFont="1" applyFill="1" applyBorder="1" applyAlignment="1">
      <alignment horizontal="center" wrapText="1"/>
    </xf>
    <xf numFmtId="180" fontId="93" fillId="0" borderId="34" xfId="701" applyNumberFormat="1" applyFont="1" applyFill="1" applyBorder="1" applyAlignment="1">
      <alignment horizontal="center" wrapText="1"/>
    </xf>
    <xf numFmtId="16" fontId="229" fillId="106" borderId="75" xfId="0" applyNumberFormat="1" applyFont="1" applyFill="1" applyBorder="1" applyAlignment="1">
      <alignment horizontal="center" vertical="center" wrapText="1"/>
    </xf>
    <xf numFmtId="16" fontId="229" fillId="106" borderId="76" xfId="0" applyNumberFormat="1" applyFont="1" applyFill="1" applyBorder="1" applyAlignment="1">
      <alignment horizontal="center" vertical="center" wrapText="1"/>
    </xf>
    <xf numFmtId="0" fontId="229" fillId="106" borderId="75" xfId="0" applyFont="1" applyFill="1" applyBorder="1" applyAlignment="1">
      <alignment horizontal="center" vertical="center" wrapText="1"/>
    </xf>
    <xf numFmtId="0" fontId="229" fillId="106" borderId="76" xfId="0" applyFont="1" applyFill="1" applyBorder="1" applyAlignment="1">
      <alignment horizontal="center" vertical="center" wrapText="1"/>
    </xf>
    <xf numFmtId="16" fontId="93" fillId="0" borderId="28" xfId="701" applyNumberFormat="1" applyFont="1" applyFill="1" applyBorder="1" applyAlignment="1">
      <alignment horizontal="center"/>
    </xf>
    <xf numFmtId="16" fontId="93" fillId="0" borderId="34" xfId="701" applyNumberFormat="1" applyFont="1" applyFill="1" applyBorder="1" applyAlignment="1">
      <alignment horizontal="center"/>
    </xf>
    <xf numFmtId="0" fontId="95" fillId="0" borderId="14" xfId="701" applyFont="1" applyFill="1" applyBorder="1" applyAlignment="1">
      <alignment horizontal="center"/>
    </xf>
    <xf numFmtId="0" fontId="183" fillId="81" borderId="38" xfId="0" applyFont="1" applyFill="1" applyBorder="1" applyAlignment="1">
      <alignment horizontal="center" vertical="center" wrapText="1"/>
    </xf>
    <xf numFmtId="0" fontId="183" fillId="81" borderId="49" xfId="0" applyFont="1" applyFill="1" applyBorder="1" applyAlignment="1">
      <alignment horizontal="center" vertical="center" wrapText="1"/>
    </xf>
    <xf numFmtId="16" fontId="183" fillId="81" borderId="42" xfId="0" applyNumberFormat="1" applyFont="1" applyFill="1" applyBorder="1" applyAlignment="1">
      <alignment horizontal="center" vertical="center" wrapText="1"/>
    </xf>
    <xf numFmtId="16" fontId="183" fillId="81" borderId="49" xfId="0" applyNumberFormat="1" applyFont="1" applyFill="1" applyBorder="1" applyAlignment="1">
      <alignment horizontal="center" vertical="center" wrapText="1"/>
    </xf>
    <xf numFmtId="0" fontId="93" fillId="81" borderId="32" xfId="701" applyFont="1" applyFill="1" applyBorder="1" applyAlignment="1">
      <alignment horizontal="center" vertical="center" wrapText="1"/>
    </xf>
    <xf numFmtId="0" fontId="93" fillId="81" borderId="31" xfId="701" applyFont="1" applyFill="1" applyBorder="1" applyAlignment="1">
      <alignment horizontal="center" vertical="center" wrapText="1"/>
    </xf>
    <xf numFmtId="49" fontId="93" fillId="81" borderId="27" xfId="701" applyNumberFormat="1" applyFont="1" applyFill="1" applyBorder="1" applyAlignment="1">
      <alignment horizontal="center" vertical="center" wrapText="1"/>
    </xf>
    <xf numFmtId="0" fontId="93" fillId="81" borderId="28" xfId="701" applyFont="1" applyFill="1" applyBorder="1" applyAlignment="1">
      <alignment horizontal="center" vertical="center" wrapText="1"/>
    </xf>
    <xf numFmtId="0" fontId="93" fillId="81" borderId="27" xfId="701" applyFont="1" applyFill="1" applyBorder="1" applyAlignment="1">
      <alignment horizontal="center" vertical="center"/>
    </xf>
    <xf numFmtId="0" fontId="93" fillId="81" borderId="33" xfId="701" applyFont="1" applyFill="1" applyBorder="1" applyAlignment="1">
      <alignment horizontal="center" vertical="center"/>
    </xf>
    <xf numFmtId="0" fontId="93" fillId="81" borderId="28" xfId="701" applyFont="1" applyFill="1" applyBorder="1" applyAlignment="1">
      <alignment horizontal="center" vertical="center"/>
    </xf>
    <xf numFmtId="0" fontId="93" fillId="81" borderId="34" xfId="701" applyFont="1" applyFill="1" applyBorder="1" applyAlignment="1">
      <alignment horizontal="center" vertical="center"/>
    </xf>
    <xf numFmtId="16" fontId="93" fillId="0" borderId="18" xfId="701" applyNumberFormat="1" applyFont="1" applyFill="1" applyBorder="1" applyAlignment="1">
      <alignment horizontal="center"/>
    </xf>
    <xf numFmtId="16" fontId="93" fillId="0" borderId="57" xfId="701" applyNumberFormat="1" applyFont="1" applyFill="1" applyBorder="1" applyAlignment="1">
      <alignment horizontal="center"/>
    </xf>
    <xf numFmtId="16" fontId="93" fillId="0" borderId="11" xfId="701" applyNumberFormat="1" applyFont="1" applyFill="1" applyBorder="1" applyAlignment="1">
      <alignment horizontal="center"/>
    </xf>
    <xf numFmtId="16" fontId="93" fillId="0" borderId="30" xfId="701" applyNumberFormat="1" applyFont="1" applyFill="1" applyBorder="1" applyAlignment="1">
      <alignment horizontal="center"/>
    </xf>
    <xf numFmtId="16" fontId="94" fillId="0" borderId="57" xfId="0" applyNumberFormat="1" applyFont="1" applyFill="1" applyBorder="1" applyAlignment="1">
      <alignment horizontal="center" vertical="center" wrapText="1"/>
    </xf>
    <xf numFmtId="16" fontId="94" fillId="81" borderId="73" xfId="0" applyNumberFormat="1" applyFont="1" applyFill="1" applyBorder="1" applyAlignment="1">
      <alignment horizontal="center" vertical="center" wrapText="1"/>
    </xf>
    <xf numFmtId="0" fontId="94" fillId="81" borderId="73" xfId="0" applyFont="1" applyFill="1" applyBorder="1" applyAlignment="1">
      <alignment horizontal="center" vertical="center"/>
    </xf>
    <xf numFmtId="0" fontId="94" fillId="0" borderId="57" xfId="966" applyFont="1" applyFill="1" applyBorder="1" applyAlignment="1">
      <alignment horizontal="center" vertical="center" wrapText="1"/>
    </xf>
    <xf numFmtId="0" fontId="94" fillId="0" borderId="30" xfId="966" applyFont="1" applyFill="1" applyBorder="1" applyAlignment="1">
      <alignment horizontal="center" vertical="center" wrapText="1"/>
    </xf>
    <xf numFmtId="0" fontId="94" fillId="0" borderId="34" xfId="966" applyFont="1" applyFill="1" applyBorder="1" applyAlignment="1">
      <alignment horizontal="center" vertical="center" wrapText="1"/>
    </xf>
    <xf numFmtId="16" fontId="183" fillId="76" borderId="44" xfId="961" applyNumberFormat="1" applyFont="1" applyFill="1" applyBorder="1" applyAlignment="1">
      <alignment horizontal="center" vertical="center" wrapText="1"/>
    </xf>
    <xf numFmtId="16" fontId="183" fillId="76" borderId="55" xfId="961" applyNumberFormat="1" applyFont="1" applyFill="1" applyBorder="1" applyAlignment="1">
      <alignment horizontal="center" vertical="center" wrapText="1"/>
    </xf>
    <xf numFmtId="167" fontId="93" fillId="80" borderId="46" xfId="0" applyNumberFormat="1" applyFont="1" applyFill="1" applyBorder="1" applyAlignment="1">
      <alignment horizontal="center" vertical="center"/>
    </xf>
    <xf numFmtId="167" fontId="93" fillId="80" borderId="56" xfId="0" applyNumberFormat="1" applyFont="1" applyFill="1" applyBorder="1" applyAlignment="1">
      <alignment horizontal="center" vertical="center"/>
    </xf>
    <xf numFmtId="167" fontId="93" fillId="80" borderId="45" xfId="0" applyNumberFormat="1" applyFont="1" applyFill="1" applyBorder="1" applyAlignment="1">
      <alignment horizontal="center" vertical="center"/>
    </xf>
    <xf numFmtId="0" fontId="94" fillId="65" borderId="33" xfId="765" applyFont="1" applyFill="1" applyBorder="1" applyAlignment="1">
      <alignment horizontal="center" vertical="center" wrapText="1"/>
    </xf>
    <xf numFmtId="0" fontId="94" fillId="65" borderId="30" xfId="765" applyFont="1" applyFill="1" applyBorder="1" applyAlignment="1">
      <alignment horizontal="center" vertical="center" wrapText="1"/>
    </xf>
    <xf numFmtId="0" fontId="94" fillId="65" borderId="34" xfId="765" applyFont="1" applyFill="1" applyBorder="1" applyAlignment="1">
      <alignment horizontal="center" vertical="center" wrapText="1"/>
    </xf>
    <xf numFmtId="167" fontId="93" fillId="80" borderId="47" xfId="0" applyNumberFormat="1" applyFont="1" applyFill="1" applyBorder="1" applyAlignment="1">
      <alignment horizontal="center" vertical="center"/>
    </xf>
    <xf numFmtId="167" fontId="93" fillId="80" borderId="5" xfId="0" applyNumberFormat="1" applyFont="1" applyFill="1" applyBorder="1" applyAlignment="1">
      <alignment horizontal="center" vertical="center"/>
    </xf>
    <xf numFmtId="167" fontId="93" fillId="80" borderId="50" xfId="0" applyNumberFormat="1" applyFont="1" applyFill="1" applyBorder="1" applyAlignment="1">
      <alignment horizontal="center" vertical="center"/>
    </xf>
    <xf numFmtId="16" fontId="183" fillId="76" borderId="40" xfId="961" applyNumberFormat="1" applyFont="1" applyFill="1" applyBorder="1" applyAlignment="1">
      <alignment horizontal="center" vertical="center" wrapText="1"/>
    </xf>
    <xf numFmtId="167" fontId="93" fillId="0" borderId="48" xfId="0" applyNumberFormat="1" applyFont="1" applyFill="1" applyBorder="1" applyAlignment="1">
      <alignment horizontal="center" vertical="center"/>
    </xf>
    <xf numFmtId="167" fontId="93" fillId="0" borderId="67" xfId="0" applyNumberFormat="1" applyFont="1" applyFill="1" applyBorder="1" applyAlignment="1">
      <alignment horizontal="center" vertical="center"/>
    </xf>
    <xf numFmtId="167" fontId="93" fillId="0" borderId="41" xfId="0" applyNumberFormat="1" applyFont="1" applyFill="1" applyBorder="1" applyAlignment="1">
      <alignment horizontal="center" vertical="center"/>
    </xf>
    <xf numFmtId="167" fontId="93" fillId="0" borderId="47" xfId="0" applyNumberFormat="1" applyFont="1" applyFill="1" applyBorder="1" applyAlignment="1">
      <alignment horizontal="center" vertical="center"/>
    </xf>
    <xf numFmtId="167" fontId="93" fillId="0" borderId="5" xfId="0" applyNumberFormat="1" applyFont="1" applyFill="1" applyBorder="1" applyAlignment="1">
      <alignment horizontal="center" vertical="center"/>
    </xf>
    <xf numFmtId="167" fontId="93" fillId="0" borderId="50" xfId="0" applyNumberFormat="1" applyFont="1" applyFill="1" applyBorder="1" applyAlignment="1">
      <alignment horizontal="center" vertical="center"/>
    </xf>
    <xf numFmtId="16" fontId="183" fillId="76" borderId="17" xfId="961" applyNumberFormat="1" applyFont="1" applyFill="1" applyBorder="1" applyAlignment="1">
      <alignment horizontal="center" vertical="center" wrapText="1"/>
    </xf>
    <xf numFmtId="49" fontId="94" fillId="76" borderId="75" xfId="0" applyNumberFormat="1" applyFont="1" applyFill="1" applyBorder="1" applyAlignment="1">
      <alignment horizontal="center" vertical="center" wrapText="1"/>
    </xf>
    <xf numFmtId="49" fontId="183" fillId="76" borderId="76" xfId="0" applyNumberFormat="1" applyFont="1" applyFill="1" applyBorder="1" applyAlignment="1">
      <alignment horizontal="center" vertical="center" wrapText="1"/>
    </xf>
    <xf numFmtId="16" fontId="183" fillId="76" borderId="75" xfId="0" applyNumberFormat="1" applyFont="1" applyFill="1" applyBorder="1" applyAlignment="1">
      <alignment horizontal="center" vertical="center"/>
    </xf>
    <xf numFmtId="16" fontId="183" fillId="76" borderId="76" xfId="0" applyNumberFormat="1" applyFont="1" applyFill="1" applyBorder="1" applyAlignment="1">
      <alignment horizontal="center" vertical="center"/>
    </xf>
    <xf numFmtId="16" fontId="94" fillId="0" borderId="33" xfId="0" applyNumberFormat="1" applyFont="1" applyFill="1" applyBorder="1" applyAlignment="1">
      <alignment horizontal="center" vertical="center" wrapText="1"/>
    </xf>
    <xf numFmtId="16" fontId="94" fillId="0" borderId="30" xfId="0" applyNumberFormat="1" applyFont="1" applyFill="1" applyBorder="1" applyAlignment="1">
      <alignment horizontal="center" vertical="center" wrapText="1"/>
    </xf>
    <xf numFmtId="16" fontId="94" fillId="0" borderId="34" xfId="0" applyNumberFormat="1" applyFont="1" applyFill="1" applyBorder="1" applyAlignment="1">
      <alignment horizontal="center" vertical="center" wrapText="1"/>
    </xf>
    <xf numFmtId="49" fontId="94" fillId="76" borderId="44" xfId="0" applyNumberFormat="1" applyFont="1" applyFill="1" applyBorder="1" applyAlignment="1">
      <alignment horizontal="center" vertical="center" wrapText="1"/>
    </xf>
    <xf numFmtId="49" fontId="183" fillId="76" borderId="40" xfId="0" applyNumberFormat="1" applyFont="1" applyFill="1" applyBorder="1" applyAlignment="1">
      <alignment horizontal="center" vertical="center" wrapText="1"/>
    </xf>
    <xf numFmtId="16" fontId="183" fillId="76" borderId="44" xfId="0" applyNumberFormat="1" applyFont="1" applyFill="1" applyBorder="1" applyAlignment="1">
      <alignment horizontal="center" vertical="center"/>
    </xf>
    <xf numFmtId="16" fontId="183" fillId="76" borderId="40" xfId="0" applyNumberFormat="1" applyFont="1" applyFill="1" applyBorder="1" applyAlignment="1">
      <alignment horizontal="center" vertical="center"/>
    </xf>
    <xf numFmtId="0" fontId="183" fillId="81" borderId="27" xfId="0" applyFont="1" applyFill="1" applyBorder="1" applyAlignment="1">
      <alignment horizontal="center" vertical="center" wrapText="1"/>
    </xf>
    <xf numFmtId="22" fontId="189" fillId="0" borderId="0" xfId="0" applyNumberFormat="1" applyFont="1" applyFill="1" applyBorder="1" applyAlignment="1">
      <alignment horizontal="center"/>
    </xf>
    <xf numFmtId="167" fontId="93" fillId="80" borderId="77" xfId="0" applyNumberFormat="1" applyFont="1" applyFill="1" applyBorder="1" applyAlignment="1">
      <alignment horizontal="center" vertical="center"/>
    </xf>
    <xf numFmtId="16" fontId="183" fillId="81" borderId="48" xfId="0" applyNumberFormat="1" applyFont="1" applyFill="1" applyBorder="1" applyAlignment="1">
      <alignment horizontal="center" vertical="center"/>
    </xf>
    <xf numFmtId="16" fontId="183" fillId="81" borderId="41" xfId="0" applyNumberFormat="1" applyFont="1" applyFill="1" applyBorder="1" applyAlignment="1">
      <alignment horizontal="center" vertical="center"/>
    </xf>
    <xf numFmtId="49" fontId="94" fillId="81" borderId="48" xfId="0" applyNumberFormat="1" applyFont="1" applyFill="1" applyBorder="1" applyAlignment="1">
      <alignment horizontal="center" vertical="center" wrapText="1"/>
    </xf>
    <xf numFmtId="49" fontId="183" fillId="81" borderId="41" xfId="0" applyNumberFormat="1" applyFont="1" applyFill="1" applyBorder="1" applyAlignment="1">
      <alignment horizontal="center" vertical="center"/>
    </xf>
    <xf numFmtId="0" fontId="182" fillId="81" borderId="32" xfId="699" applyFont="1" applyFill="1" applyBorder="1" applyAlignment="1">
      <alignment horizontal="center" vertical="center"/>
    </xf>
    <xf numFmtId="0" fontId="182" fillId="81" borderId="27" xfId="699" applyFont="1" applyFill="1" applyBorder="1" applyAlignment="1">
      <alignment horizontal="center" vertical="center"/>
    </xf>
    <xf numFmtId="0" fontId="182" fillId="81" borderId="33" xfId="699" applyFont="1" applyFill="1" applyBorder="1" applyAlignment="1">
      <alignment horizontal="center" vertical="center"/>
    </xf>
    <xf numFmtId="16" fontId="166" fillId="76" borderId="73" xfId="715" applyNumberFormat="1" applyFont="1" applyFill="1" applyBorder="1" applyAlignment="1">
      <alignment horizontal="center" vertical="center" wrapText="1"/>
    </xf>
    <xf numFmtId="0" fontId="93" fillId="76" borderId="73" xfId="715" applyFont="1" applyFill="1" applyBorder="1" applyAlignment="1">
      <alignment horizontal="center" vertical="center" wrapText="1"/>
    </xf>
    <xf numFmtId="0" fontId="94" fillId="65" borderId="52" xfId="0" applyFont="1" applyFill="1" applyBorder="1" applyAlignment="1">
      <alignment horizontal="center" vertical="center" wrapText="1"/>
    </xf>
    <xf numFmtId="0" fontId="94" fillId="65" borderId="53" xfId="0" applyFont="1" applyFill="1" applyBorder="1" applyAlignment="1">
      <alignment horizontal="center" vertical="center" wrapText="1"/>
    </xf>
    <xf numFmtId="0" fontId="166" fillId="76" borderId="75" xfId="715" applyFont="1" applyFill="1" applyBorder="1" applyAlignment="1">
      <alignment horizontal="center" vertical="center" wrapText="1"/>
    </xf>
    <xf numFmtId="0" fontId="166" fillId="76" borderId="3" xfId="715" applyFont="1" applyFill="1" applyBorder="1" applyAlignment="1">
      <alignment horizontal="center" vertical="center" wrapText="1"/>
    </xf>
    <xf numFmtId="0" fontId="166" fillId="76" borderId="76" xfId="715" applyFont="1" applyFill="1" applyBorder="1" applyAlignment="1">
      <alignment horizontal="center" vertical="center" wrapText="1"/>
    </xf>
    <xf numFmtId="0" fontId="93" fillId="0" borderId="52" xfId="0" applyFont="1" applyFill="1" applyBorder="1" applyAlignment="1">
      <alignment horizontal="center" vertical="center" wrapText="1"/>
    </xf>
    <xf numFmtId="0" fontId="93" fillId="0" borderId="53" xfId="0" applyFont="1" applyFill="1" applyBorder="1" applyAlignment="1">
      <alignment horizontal="center" vertical="center" wrapText="1"/>
    </xf>
    <xf numFmtId="0" fontId="37" fillId="0" borderId="51" xfId="0" applyFont="1" applyFill="1" applyBorder="1" applyAlignment="1">
      <alignment horizontal="center"/>
    </xf>
    <xf numFmtId="167" fontId="199" fillId="0" borderId="48" xfId="765" quotePrefix="1" applyNumberFormat="1" applyFont="1" applyBorder="1" applyAlignment="1">
      <alignment horizontal="center" vertical="center"/>
    </xf>
    <xf numFmtId="167" fontId="199" fillId="0" borderId="41" xfId="765" quotePrefix="1" applyNumberFormat="1" applyFont="1" applyBorder="1" applyAlignment="1">
      <alignment horizontal="center" vertical="center"/>
    </xf>
    <xf numFmtId="16" fontId="94" fillId="65" borderId="52" xfId="765" applyNumberFormat="1" applyFont="1" applyFill="1" applyBorder="1" applyAlignment="1">
      <alignment horizontal="center" vertical="center" wrapText="1"/>
    </xf>
    <xf numFmtId="16" fontId="94" fillId="65" borderId="53" xfId="765" applyNumberFormat="1" applyFont="1" applyFill="1" applyBorder="1" applyAlignment="1">
      <alignment horizontal="center" vertical="center" wrapText="1"/>
    </xf>
    <xf numFmtId="167" fontId="199" fillId="0" borderId="47" xfId="765" quotePrefix="1" applyNumberFormat="1" applyFont="1" applyBorder="1" applyAlignment="1">
      <alignment horizontal="center" vertical="center"/>
    </xf>
    <xf numFmtId="167" fontId="199" fillId="0" borderId="50" xfId="765" quotePrefix="1" applyNumberFormat="1" applyFont="1" applyBorder="1" applyAlignment="1">
      <alignment horizontal="center" vertical="center"/>
    </xf>
    <xf numFmtId="16" fontId="92" fillId="81" borderId="73" xfId="0" applyNumberFormat="1" applyFont="1" applyFill="1" applyBorder="1" applyAlignment="1">
      <alignment horizontal="center" vertical="center" wrapText="1"/>
    </xf>
    <xf numFmtId="0" fontId="92" fillId="81" borderId="73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/>
    </xf>
    <xf numFmtId="0" fontId="93" fillId="76" borderId="32" xfId="0" applyFont="1" applyFill="1" applyBorder="1" applyAlignment="1">
      <alignment horizontal="center" vertical="center" wrapText="1"/>
    </xf>
    <xf numFmtId="0" fontId="93" fillId="76" borderId="31" xfId="0" applyFont="1" applyFill="1" applyBorder="1" applyAlignment="1">
      <alignment horizontal="center" vertical="center" wrapText="1"/>
    </xf>
    <xf numFmtId="0" fontId="95" fillId="76" borderId="49" xfId="0" applyFont="1" applyFill="1" applyBorder="1" applyAlignment="1">
      <alignment horizontal="center" vertical="center"/>
    </xf>
    <xf numFmtId="0" fontId="95" fillId="76" borderId="53" xfId="0" applyFont="1" applyFill="1" applyBorder="1" applyAlignment="1">
      <alignment horizontal="center" vertical="center"/>
    </xf>
    <xf numFmtId="49" fontId="93" fillId="76" borderId="27" xfId="0" applyNumberFormat="1" applyFont="1" applyFill="1" applyBorder="1" applyAlignment="1">
      <alignment horizontal="center" vertical="center" wrapText="1"/>
    </xf>
    <xf numFmtId="0" fontId="93" fillId="76" borderId="28" xfId="0" applyFont="1" applyFill="1" applyBorder="1" applyAlignment="1">
      <alignment horizontal="center" vertical="center" wrapText="1"/>
    </xf>
    <xf numFmtId="0" fontId="95" fillId="81" borderId="46" xfId="0" applyFont="1" applyFill="1" applyBorder="1" applyAlignment="1">
      <alignment horizontal="center" vertical="center"/>
    </xf>
    <xf numFmtId="0" fontId="95" fillId="81" borderId="56" xfId="0" applyFont="1" applyFill="1" applyBorder="1" applyAlignment="1">
      <alignment horizontal="center" vertical="center"/>
    </xf>
    <xf numFmtId="0" fontId="199" fillId="0" borderId="68" xfId="963" applyFont="1" applyFill="1" applyBorder="1" applyAlignment="1">
      <alignment horizontal="center" vertical="center"/>
    </xf>
    <xf numFmtId="167" fontId="199" fillId="79" borderId="80" xfId="963" quotePrefix="1" applyNumberFormat="1" applyFont="1" applyFill="1" applyBorder="1" applyAlignment="1">
      <alignment horizontal="center" vertical="center"/>
    </xf>
    <xf numFmtId="16" fontId="199" fillId="0" borderId="18" xfId="963" applyNumberFormat="1" applyFont="1" applyFill="1" applyBorder="1" applyAlignment="1">
      <alignment horizontal="center" vertical="center"/>
    </xf>
    <xf numFmtId="20" fontId="199" fillId="0" borderId="18" xfId="963" quotePrefix="1" applyNumberFormat="1" applyFont="1" applyFill="1" applyBorder="1" applyAlignment="1">
      <alignment horizontal="center" vertical="center"/>
    </xf>
    <xf numFmtId="0" fontId="199" fillId="0" borderId="57" xfId="963" applyFont="1" applyFill="1" applyBorder="1" applyAlignment="1">
      <alignment horizontal="center" vertical="center" wrapText="1"/>
    </xf>
    <xf numFmtId="16" fontId="199" fillId="81" borderId="72" xfId="962" applyNumberFormat="1" applyFont="1" applyFill="1" applyBorder="1" applyAlignment="1">
      <alignment horizontal="center" vertical="center" wrapText="1"/>
    </xf>
    <xf numFmtId="16" fontId="199" fillId="81" borderId="73" xfId="962" applyNumberFormat="1" applyFont="1" applyFill="1" applyBorder="1" applyAlignment="1">
      <alignment horizontal="center" vertical="center" wrapText="1"/>
    </xf>
    <xf numFmtId="16" fontId="199" fillId="81" borderId="73" xfId="962" applyNumberFormat="1" applyFont="1" applyFill="1" applyBorder="1" applyAlignment="1">
      <alignment horizontal="center" vertical="center" wrapText="1"/>
    </xf>
    <xf numFmtId="0" fontId="199" fillId="81" borderId="73" xfId="962" applyFont="1" applyFill="1" applyBorder="1" applyAlignment="1">
      <alignment horizontal="center" vertical="center" wrapText="1"/>
    </xf>
    <xf numFmtId="0" fontId="199" fillId="81" borderId="74" xfId="962" applyFont="1" applyFill="1" applyBorder="1" applyAlignment="1">
      <alignment horizontal="center" vertical="center" wrapText="1"/>
    </xf>
    <xf numFmtId="0" fontId="93" fillId="0" borderId="68" xfId="785" applyFont="1" applyFill="1" applyBorder="1" applyAlignment="1">
      <alignment horizontal="center" vertical="center"/>
    </xf>
    <xf numFmtId="0" fontId="93" fillId="0" borderId="18" xfId="785" applyFont="1" applyFill="1" applyBorder="1" applyAlignment="1">
      <alignment horizontal="center" vertical="center"/>
    </xf>
    <xf numFmtId="16" fontId="93" fillId="0" borderId="18" xfId="785" applyNumberFormat="1" applyFont="1" applyFill="1" applyBorder="1" applyAlignment="1">
      <alignment horizontal="center" vertical="center"/>
    </xf>
    <xf numFmtId="16" fontId="181" fillId="0" borderId="18" xfId="785" applyNumberFormat="1" applyFont="1" applyFill="1" applyBorder="1" applyAlignment="1">
      <alignment horizontal="center" vertical="center"/>
    </xf>
    <xf numFmtId="18" fontId="93" fillId="0" borderId="18" xfId="785" applyNumberFormat="1" applyFont="1" applyFill="1" applyBorder="1" applyAlignment="1">
      <alignment horizontal="center" vertical="center"/>
    </xf>
    <xf numFmtId="16" fontId="95" fillId="81" borderId="72" xfId="0" applyNumberFormat="1" applyFont="1" applyFill="1" applyBorder="1" applyAlignment="1">
      <alignment horizontal="center" vertical="center" wrapText="1"/>
    </xf>
    <xf numFmtId="16" fontId="95" fillId="81" borderId="73" xfId="0" applyNumberFormat="1" applyFont="1" applyFill="1" applyBorder="1" applyAlignment="1">
      <alignment horizontal="center" vertical="center" wrapText="1"/>
    </xf>
    <xf numFmtId="16" fontId="95" fillId="81" borderId="73" xfId="0" applyNumberFormat="1" applyFont="1" applyFill="1" applyBorder="1" applyAlignment="1">
      <alignment horizontal="center" vertical="center" wrapText="1"/>
    </xf>
    <xf numFmtId="0" fontId="95" fillId="81" borderId="73" xfId="0" applyFont="1" applyFill="1" applyBorder="1" applyAlignment="1">
      <alignment horizontal="center" vertical="center"/>
    </xf>
    <xf numFmtId="0" fontId="95" fillId="81" borderId="74" xfId="0" applyFont="1" applyFill="1" applyBorder="1" applyAlignment="1">
      <alignment horizontal="center" vertical="center" wrapText="1"/>
    </xf>
    <xf numFmtId="167" fontId="183" fillId="79" borderId="68" xfId="765" applyNumberFormat="1" applyFont="1" applyFill="1" applyBorder="1" applyAlignment="1">
      <alignment horizontal="center" vertical="center"/>
    </xf>
    <xf numFmtId="167" fontId="199" fillId="0" borderId="78" xfId="765" quotePrefix="1" applyNumberFormat="1" applyFont="1" applyBorder="1" applyAlignment="1">
      <alignment horizontal="center" vertical="center"/>
    </xf>
    <xf numFmtId="167" fontId="199" fillId="0" borderId="81" xfId="765" quotePrefix="1" applyNumberFormat="1" applyFont="1" applyBorder="1" applyAlignment="1">
      <alignment horizontal="center" vertical="center"/>
    </xf>
    <xf numFmtId="16" fontId="183" fillId="65" borderId="18" xfId="765" applyNumberFormat="1" applyFont="1" applyFill="1" applyBorder="1" applyAlignment="1">
      <alignment horizontal="center" vertical="center"/>
    </xf>
    <xf numFmtId="18" fontId="94" fillId="65" borderId="18" xfId="765" applyNumberFormat="1" applyFont="1" applyFill="1" applyBorder="1" applyAlignment="1">
      <alignment horizontal="center" vertical="center"/>
    </xf>
    <xf numFmtId="16" fontId="166" fillId="81" borderId="72" xfId="684" applyNumberFormat="1" applyFont="1" applyFill="1" applyBorder="1" applyAlignment="1">
      <alignment horizontal="center" vertical="center" wrapText="1"/>
    </xf>
    <xf numFmtId="16" fontId="166" fillId="82" borderId="73" xfId="684" applyNumberFormat="1" applyFont="1" applyFill="1" applyBorder="1" applyAlignment="1">
      <alignment horizontal="center" vertical="center" wrapText="1"/>
    </xf>
    <xf numFmtId="16" fontId="166" fillId="82" borderId="73" xfId="684" applyNumberFormat="1" applyFont="1" applyFill="1" applyBorder="1" applyAlignment="1">
      <alignment horizontal="center" vertical="center" wrapText="1"/>
    </xf>
    <xf numFmtId="0" fontId="166" fillId="82" borderId="73" xfId="684" applyFont="1" applyFill="1" applyBorder="1" applyAlignment="1">
      <alignment horizontal="center" vertical="center" wrapText="1"/>
    </xf>
    <xf numFmtId="16" fontId="166" fillId="82" borderId="74" xfId="684" applyNumberFormat="1" applyFont="1" applyFill="1" applyBorder="1" applyAlignment="1">
      <alignment horizontal="center" vertical="center"/>
    </xf>
  </cellXfs>
  <cellStyles count="1373">
    <cellStyle name="_x0001_" xfId="1"/>
    <cellStyle name="?? [0.00]_List-dwg" xfId="2"/>
    <cellStyle name="???? [0.00]_List-dwg" xfId="3"/>
    <cellStyle name="????_List-dwg" xfId="4"/>
    <cellStyle name="??_kc-elec system check list" xfId="5"/>
    <cellStyle name="_ET_STYLE_NoName_00_" xfId="6"/>
    <cellStyle name="_ET_STYLE_NoName_00_ 2" xfId="7"/>
    <cellStyle name="_KT (2)" xfId="8"/>
    <cellStyle name="_KT (2)_1" xfId="9"/>
    <cellStyle name="_KT (2)_2" xfId="10"/>
    <cellStyle name="_KT (2)_2_TG-TH" xfId="11"/>
    <cellStyle name="_KT (2)_3" xfId="12"/>
    <cellStyle name="_KT (2)_3_TG-TH" xfId="13"/>
    <cellStyle name="_KT (2)_4" xfId="14"/>
    <cellStyle name="_KT (2)_4_TG-TH" xfId="15"/>
    <cellStyle name="_KT (2)_5" xfId="16"/>
    <cellStyle name="_KT (2)_TG-TH" xfId="17"/>
    <cellStyle name="_KT_TG" xfId="18"/>
    <cellStyle name="_KT_TG_1" xfId="19"/>
    <cellStyle name="_KT_TG_2" xfId="20"/>
    <cellStyle name="_KT_TG_3" xfId="21"/>
    <cellStyle name="_KT_TG_4" xfId="22"/>
    <cellStyle name="_rcl full" xfId="23"/>
    <cellStyle name="_TG-TH" xfId="24"/>
    <cellStyle name="_TG-TH_1" xfId="25"/>
    <cellStyle name="_TG-TH_2" xfId="26"/>
    <cellStyle name="_TG-TH_3" xfId="27"/>
    <cellStyle name="_TG-TH_4" xfId="28"/>
    <cellStyle name="¹éºÐÀ²_±âÅ¸" xfId="29"/>
    <cellStyle name="20% - Accent1 2" xfId="30"/>
    <cellStyle name="20% - Accent1 2 2" xfId="31"/>
    <cellStyle name="20% - Accent1 2 2 2" xfId="32"/>
    <cellStyle name="20% - Accent1 2 3" xfId="33"/>
    <cellStyle name="20% - Accent1 3" xfId="34"/>
    <cellStyle name="20% - Accent1 3 2" xfId="35"/>
    <cellStyle name="20% - Accent1 4" xfId="36"/>
    <cellStyle name="20% - Accent1 4 2" xfId="37"/>
    <cellStyle name="20% - Accent1 5" xfId="38"/>
    <cellStyle name="20% - Accent1 5 2" xfId="39"/>
    <cellStyle name="20% - Accent1 6" xfId="40"/>
    <cellStyle name="20% - Accent1 6 2" xfId="41"/>
    <cellStyle name="20% - Accent1 6 3" xfId="1292"/>
    <cellStyle name="20% - Accent1 7" xfId="1291"/>
    <cellStyle name="20% - Accent2 2" xfId="42"/>
    <cellStyle name="20% - Accent2 2 2" xfId="43"/>
    <cellStyle name="20% - Accent2 2 2 2" xfId="44"/>
    <cellStyle name="20% - Accent2 2 3" xfId="45"/>
    <cellStyle name="20% - Accent2 3" xfId="46"/>
    <cellStyle name="20% - Accent2 3 2" xfId="47"/>
    <cellStyle name="20% - Accent2 4" xfId="48"/>
    <cellStyle name="20% - Accent2 4 2" xfId="49"/>
    <cellStyle name="20% - Accent2 5" xfId="50"/>
    <cellStyle name="20% - Accent2 5 2" xfId="51"/>
    <cellStyle name="20% - Accent2 6" xfId="52"/>
    <cellStyle name="20% - Accent2 6 2" xfId="53"/>
    <cellStyle name="20% - Accent2 6 3" xfId="1294"/>
    <cellStyle name="20% - Accent2 7" xfId="1293"/>
    <cellStyle name="20% - Accent3 2" xfId="54"/>
    <cellStyle name="20% - Accent3 2 2" xfId="55"/>
    <cellStyle name="20% - Accent3 2 2 2" xfId="56"/>
    <cellStyle name="20% - Accent3 2 3" xfId="57"/>
    <cellStyle name="20% - Accent3 3" xfId="58"/>
    <cellStyle name="20% - Accent3 3 2" xfId="59"/>
    <cellStyle name="20% - Accent3 4" xfId="60"/>
    <cellStyle name="20% - Accent3 4 2" xfId="61"/>
    <cellStyle name="20% - Accent3 5" xfId="62"/>
    <cellStyle name="20% - Accent3 5 2" xfId="63"/>
    <cellStyle name="20% - Accent3 6" xfId="64"/>
    <cellStyle name="20% - Accent3 6 2" xfId="65"/>
    <cellStyle name="20% - Accent3 6 3" xfId="1296"/>
    <cellStyle name="20% - Accent3 7" xfId="1295"/>
    <cellStyle name="20% - Accent4 2" xfId="66"/>
    <cellStyle name="20% - Accent4 2 2" xfId="67"/>
    <cellStyle name="20% - Accent4 2 2 2" xfId="68"/>
    <cellStyle name="20% - Accent4 2 3" xfId="69"/>
    <cellStyle name="20% - Accent4 3" xfId="70"/>
    <cellStyle name="20% - Accent4 3 2" xfId="71"/>
    <cellStyle name="20% - Accent4 4" xfId="72"/>
    <cellStyle name="20% - Accent4 4 2" xfId="73"/>
    <cellStyle name="20% - Accent4 5" xfId="74"/>
    <cellStyle name="20% - Accent4 5 2" xfId="75"/>
    <cellStyle name="20% - Accent4 6" xfId="76"/>
    <cellStyle name="20% - Accent4 6 2" xfId="77"/>
    <cellStyle name="20% - Accent4 6 3" xfId="1298"/>
    <cellStyle name="20% - Accent4 7" xfId="1297"/>
    <cellStyle name="20% - Accent5" xfId="1284" builtinId="46" customBuiltin="1"/>
    <cellStyle name="20% - Accent5 2" xfId="78"/>
    <cellStyle name="20% - Accent5 2 2" xfId="79"/>
    <cellStyle name="20% - Accent5 2 2 2" xfId="80"/>
    <cellStyle name="20% - Accent5 3" xfId="81"/>
    <cellStyle name="20% - Accent5 3 2" xfId="82"/>
    <cellStyle name="20% - Accent5 4" xfId="83"/>
    <cellStyle name="20% - Accent5 5" xfId="84"/>
    <cellStyle name="20% - Accent5 5 2" xfId="85"/>
    <cellStyle name="20% - Accent5 6" xfId="86"/>
    <cellStyle name="20% - Accent6" xfId="1288" builtinId="50" customBuiltin="1"/>
    <cellStyle name="20% - Accent6 2" xfId="87"/>
    <cellStyle name="20% - Accent6 2 2" xfId="88"/>
    <cellStyle name="20% - Accent6 2 2 2" xfId="89"/>
    <cellStyle name="20% - Accent6 2 3" xfId="90"/>
    <cellStyle name="20% - Accent6 3" xfId="91"/>
    <cellStyle name="20% - Accent6 3 2" xfId="92"/>
    <cellStyle name="20% - Accent6 4" xfId="93"/>
    <cellStyle name="20% - Accent6 4 2" xfId="94"/>
    <cellStyle name="20% - Accent6 5" xfId="95"/>
    <cellStyle name="20% - Accent6 5 2" xfId="96"/>
    <cellStyle name="20% - Accent6 6" xfId="97"/>
    <cellStyle name="20% - アクセント 1" xfId="98"/>
    <cellStyle name="20% - アクセント 2" xfId="99"/>
    <cellStyle name="20% - アクセント 3" xfId="100"/>
    <cellStyle name="20% - アクセント 4" xfId="101"/>
    <cellStyle name="20% - アクセント 5" xfId="102"/>
    <cellStyle name="20% - アクセント 6" xfId="103"/>
    <cellStyle name="20% - 强调文字颜色 1" xfId="104"/>
    <cellStyle name="20% - 强调文字颜色 2" xfId="105"/>
    <cellStyle name="20% - 强调文字颜色 3" xfId="106"/>
    <cellStyle name="20% - 强调文字颜色 4" xfId="107"/>
    <cellStyle name="20% - 强调文字颜色 5" xfId="108"/>
    <cellStyle name="20% - 强调文字颜色 6" xfId="109"/>
    <cellStyle name="20% - 輔色1" xfId="110"/>
    <cellStyle name="20% - 輔色2" xfId="111"/>
    <cellStyle name="20% - 輔色3" xfId="112"/>
    <cellStyle name="20% - 輔色4" xfId="113"/>
    <cellStyle name="20% - 輔色5" xfId="114"/>
    <cellStyle name="20% - 輔色6" xfId="115"/>
    <cellStyle name="40% - Accent1" xfId="1275" builtinId="31" customBuiltin="1"/>
    <cellStyle name="40% - Accent1 2" xfId="116"/>
    <cellStyle name="40% - Accent1 2 2" xfId="117"/>
    <cellStyle name="40% - Accent1 2 2 2" xfId="118"/>
    <cellStyle name="40% - Accent1 2 3" xfId="119"/>
    <cellStyle name="40% - Accent1 3" xfId="120"/>
    <cellStyle name="40% - Accent1 3 2" xfId="121"/>
    <cellStyle name="40% - Accent1 4" xfId="122"/>
    <cellStyle name="40% - Accent1 4 2" xfId="123"/>
    <cellStyle name="40% - Accent1 5" xfId="124"/>
    <cellStyle name="40% - Accent1 5 2" xfId="125"/>
    <cellStyle name="40% - Accent1 6" xfId="126"/>
    <cellStyle name="40% - Accent2" xfId="1278" builtinId="35" customBuiltin="1"/>
    <cellStyle name="40% - Accent2 2" xfId="127"/>
    <cellStyle name="40% - Accent2 2 2" xfId="128"/>
    <cellStyle name="40% - Accent2 2 2 2" xfId="129"/>
    <cellStyle name="40% - Accent2 3" xfId="130"/>
    <cellStyle name="40% - Accent2 3 2" xfId="131"/>
    <cellStyle name="40% - Accent2 4" xfId="132"/>
    <cellStyle name="40% - Accent2 5" xfId="133"/>
    <cellStyle name="40% - Accent2 5 2" xfId="134"/>
    <cellStyle name="40% - Accent2 6" xfId="135"/>
    <cellStyle name="40% - Accent3 2" xfId="136"/>
    <cellStyle name="40% - Accent3 2 2" xfId="137"/>
    <cellStyle name="40% - Accent3 2 2 2" xfId="138"/>
    <cellStyle name="40% - Accent3 2 3" xfId="139"/>
    <cellStyle name="40% - Accent3 3" xfId="140"/>
    <cellStyle name="40% - Accent3 3 2" xfId="141"/>
    <cellStyle name="40% - Accent3 4" xfId="142"/>
    <cellStyle name="40% - Accent3 4 2" xfId="143"/>
    <cellStyle name="40% - Accent3 5" xfId="144"/>
    <cellStyle name="40% - Accent3 5 2" xfId="145"/>
    <cellStyle name="40% - Accent3 6" xfId="146"/>
    <cellStyle name="40% - Accent3 6 2" xfId="147"/>
    <cellStyle name="40% - Accent3 6 3" xfId="1300"/>
    <cellStyle name="40% - Accent3 7" xfId="1299"/>
    <cellStyle name="40% - Accent4" xfId="1282" builtinId="43" customBuiltin="1"/>
    <cellStyle name="40% - Accent4 2" xfId="148"/>
    <cellStyle name="40% - Accent4 2 2" xfId="149"/>
    <cellStyle name="40% - Accent4 2 2 2" xfId="150"/>
    <cellStyle name="40% - Accent4 2 3" xfId="151"/>
    <cellStyle name="40% - Accent4 3" xfId="152"/>
    <cellStyle name="40% - Accent4 3 2" xfId="153"/>
    <cellStyle name="40% - Accent4 4" xfId="154"/>
    <cellStyle name="40% - Accent4 4 2" xfId="155"/>
    <cellStyle name="40% - Accent4 5" xfId="156"/>
    <cellStyle name="40% - Accent4 5 2" xfId="157"/>
    <cellStyle name="40% - Accent4 6" xfId="158"/>
    <cellStyle name="40% - Accent5" xfId="1285" builtinId="47" customBuiltin="1"/>
    <cellStyle name="40% - Accent5 2" xfId="159"/>
    <cellStyle name="40% - Accent5 2 2" xfId="160"/>
    <cellStyle name="40% - Accent5 2 2 2" xfId="161"/>
    <cellStyle name="40% - Accent5 2 3" xfId="162"/>
    <cellStyle name="40% - Accent5 3" xfId="163"/>
    <cellStyle name="40% - Accent5 3 2" xfId="164"/>
    <cellStyle name="40% - Accent5 4" xfId="165"/>
    <cellStyle name="40% - Accent5 4 2" xfId="166"/>
    <cellStyle name="40% - Accent5 5" xfId="167"/>
    <cellStyle name="40% - Accent5 5 2" xfId="168"/>
    <cellStyle name="40% - Accent5 6" xfId="169"/>
    <cellStyle name="40% - Accent6" xfId="1289" builtinId="51" customBuiltin="1"/>
    <cellStyle name="40% - Accent6 2" xfId="170"/>
    <cellStyle name="40% - Accent6 2 2" xfId="171"/>
    <cellStyle name="40% - Accent6 2 2 2" xfId="172"/>
    <cellStyle name="40% - Accent6 2 3" xfId="173"/>
    <cellStyle name="40% - Accent6 3" xfId="174"/>
    <cellStyle name="40% - Accent6 3 2" xfId="175"/>
    <cellStyle name="40% - Accent6 4" xfId="176"/>
    <cellStyle name="40% - Accent6 4 2" xfId="177"/>
    <cellStyle name="40% - Accent6 5" xfId="178"/>
    <cellStyle name="40% - Accent6 5 2" xfId="179"/>
    <cellStyle name="40% - Accent6 6" xfId="180"/>
    <cellStyle name="40% - アクセント 1" xfId="181"/>
    <cellStyle name="40% - アクセント 2" xfId="182"/>
    <cellStyle name="40% - アクセント 3" xfId="183"/>
    <cellStyle name="40% - アクセント 4" xfId="184"/>
    <cellStyle name="40% - アクセント 5" xfId="185"/>
    <cellStyle name="40% - アクセント 6" xfId="186"/>
    <cellStyle name="40% - 强调文字颜色 1" xfId="187"/>
    <cellStyle name="40% - 强调文字颜色 2" xfId="188"/>
    <cellStyle name="40% - 强调文字颜色 3" xfId="189"/>
    <cellStyle name="40% - 强调文字颜色 4" xfId="190"/>
    <cellStyle name="40% - 强调文字颜色 5" xfId="191"/>
    <cellStyle name="40% - 强调文字颜色 6" xfId="192"/>
    <cellStyle name="40% - 輔色1" xfId="193"/>
    <cellStyle name="40% - 輔色2" xfId="194"/>
    <cellStyle name="40% - 輔色3" xfId="195"/>
    <cellStyle name="40% - 輔色4" xfId="196"/>
    <cellStyle name="40% - 輔色5" xfId="197"/>
    <cellStyle name="40% - 輔色6" xfId="198"/>
    <cellStyle name="60% - Accent1" xfId="1276" builtinId="32" customBuiltin="1"/>
    <cellStyle name="60% - Accent1 2" xfId="199"/>
    <cellStyle name="60% - Accent1 2 2" xfId="200"/>
    <cellStyle name="60% - Accent1 2 2 2" xfId="201"/>
    <cellStyle name="60% - Accent1 2 3" xfId="202"/>
    <cellStyle name="60% - Accent1 3" xfId="203"/>
    <cellStyle name="60% - Accent1 3 2" xfId="204"/>
    <cellStyle name="60% - Accent1 4" xfId="205"/>
    <cellStyle name="60% - Accent1 4 2" xfId="206"/>
    <cellStyle name="60% - Accent1 5" xfId="207"/>
    <cellStyle name="60% - Accent1 5 2" xfId="208"/>
    <cellStyle name="60% - Accent1 6" xfId="209"/>
    <cellStyle name="60% - Accent2" xfId="1279" builtinId="36" customBuiltin="1"/>
    <cellStyle name="60% - Accent2 2" xfId="210"/>
    <cellStyle name="60% - Accent2 2 2" xfId="211"/>
    <cellStyle name="60% - Accent2 2 2 2" xfId="212"/>
    <cellStyle name="60% - Accent2 3" xfId="213"/>
    <cellStyle name="60% - Accent2 3 2" xfId="214"/>
    <cellStyle name="60% - Accent2 4" xfId="215"/>
    <cellStyle name="60% - Accent2 5" xfId="216"/>
    <cellStyle name="60% - Accent2 5 2" xfId="217"/>
    <cellStyle name="60% - Accent2 6" xfId="218"/>
    <cellStyle name="60% - Accent3 2" xfId="219"/>
    <cellStyle name="60% - Accent3 2 2" xfId="220"/>
    <cellStyle name="60% - Accent3 2 2 2" xfId="221"/>
    <cellStyle name="60% - Accent3 2 3" xfId="222"/>
    <cellStyle name="60% - Accent3 3" xfId="223"/>
    <cellStyle name="60% - Accent3 3 2" xfId="224"/>
    <cellStyle name="60% - Accent3 4" xfId="225"/>
    <cellStyle name="60% - Accent3 4 2" xfId="226"/>
    <cellStyle name="60% - Accent3 5" xfId="227"/>
    <cellStyle name="60% - Accent3 5 2" xfId="228"/>
    <cellStyle name="60% - Accent3 6" xfId="229"/>
    <cellStyle name="60% - Accent3 6 2" xfId="230"/>
    <cellStyle name="60% - Accent3 7" xfId="1301"/>
    <cellStyle name="60% - Accent4 2" xfId="231"/>
    <cellStyle name="60% - Accent4 2 2" xfId="232"/>
    <cellStyle name="60% - Accent4 2 2 2" xfId="233"/>
    <cellStyle name="60% - Accent4 2 3" xfId="234"/>
    <cellStyle name="60% - Accent4 3" xfId="235"/>
    <cellStyle name="60% - Accent4 3 2" xfId="236"/>
    <cellStyle name="60% - Accent4 4" xfId="237"/>
    <cellStyle name="60% - Accent4 4 2" xfId="238"/>
    <cellStyle name="60% - Accent4 5" xfId="239"/>
    <cellStyle name="60% - Accent4 5 2" xfId="240"/>
    <cellStyle name="60% - Accent4 6" xfId="241"/>
    <cellStyle name="60% - Accent4 6 2" xfId="242"/>
    <cellStyle name="60% - Accent4 7" xfId="1302"/>
    <cellStyle name="60% - Accent5" xfId="1286" builtinId="48" customBuiltin="1"/>
    <cellStyle name="60% - Accent5 2" xfId="243"/>
    <cellStyle name="60% - Accent5 2 2" xfId="244"/>
    <cellStyle name="60% - Accent5 2 2 2" xfId="245"/>
    <cellStyle name="60% - Accent5 2 3" xfId="246"/>
    <cellStyle name="60% - Accent5 3" xfId="247"/>
    <cellStyle name="60% - Accent5 3 2" xfId="248"/>
    <cellStyle name="60% - Accent5 4" xfId="249"/>
    <cellStyle name="60% - Accent5 4 2" xfId="250"/>
    <cellStyle name="60% - Accent5 5" xfId="251"/>
    <cellStyle name="60% - Accent5 5 2" xfId="252"/>
    <cellStyle name="60% - Accent5 6" xfId="253"/>
    <cellStyle name="60% - Accent6 2" xfId="254"/>
    <cellStyle name="60% - Accent6 2 2" xfId="255"/>
    <cellStyle name="60% - Accent6 2 2 2" xfId="256"/>
    <cellStyle name="60% - Accent6 2 3" xfId="257"/>
    <cellStyle name="60% - Accent6 3" xfId="258"/>
    <cellStyle name="60% - Accent6 3 2" xfId="259"/>
    <cellStyle name="60% - Accent6 4" xfId="260"/>
    <cellStyle name="60% - Accent6 4 2" xfId="261"/>
    <cellStyle name="60% - Accent6 5" xfId="262"/>
    <cellStyle name="60% - Accent6 5 2" xfId="263"/>
    <cellStyle name="60% - Accent6 6" xfId="264"/>
    <cellStyle name="60% - Accent6 6 2" xfId="265"/>
    <cellStyle name="60% - Accent6 7" xfId="1303"/>
    <cellStyle name="60% - アクセント 1" xfId="266"/>
    <cellStyle name="60% - アクセント 2" xfId="267"/>
    <cellStyle name="60% - アクセント 3" xfId="268"/>
    <cellStyle name="60% - アクセント 4" xfId="269"/>
    <cellStyle name="60% - アクセント 5" xfId="270"/>
    <cellStyle name="60% - アクセント 6" xfId="271"/>
    <cellStyle name="60% - 强调文字颜色 1" xfId="272"/>
    <cellStyle name="60% - 强调文字颜色 2" xfId="273"/>
    <cellStyle name="60% - 强调文字颜色 3" xfId="274"/>
    <cellStyle name="60% - 强调文字颜色 4" xfId="275"/>
    <cellStyle name="60% - 强调文字颜色 5" xfId="276"/>
    <cellStyle name="60% - 强调文字颜色 6" xfId="277"/>
    <cellStyle name="60% - 輔色1" xfId="278"/>
    <cellStyle name="60% - 輔色2" xfId="279"/>
    <cellStyle name="60% - 輔色3" xfId="280"/>
    <cellStyle name="60% - 輔色4" xfId="281"/>
    <cellStyle name="60% - 輔色5" xfId="282"/>
    <cellStyle name="60% - 輔色6" xfId="283"/>
    <cellStyle name="Accent1" xfId="1274" builtinId="29" customBuiltin="1"/>
    <cellStyle name="Accent1 2" xfId="284"/>
    <cellStyle name="Accent1 2 2" xfId="285"/>
    <cellStyle name="Accent1 2 2 2" xfId="286"/>
    <cellStyle name="Accent1 2 3" xfId="287"/>
    <cellStyle name="Accent1 3" xfId="288"/>
    <cellStyle name="Accent1 3 2" xfId="289"/>
    <cellStyle name="Accent1 4" xfId="290"/>
    <cellStyle name="Accent1 4 2" xfId="291"/>
    <cellStyle name="Accent1 5" xfId="292"/>
    <cellStyle name="Accent1 5 2" xfId="293"/>
    <cellStyle name="Accent1 6" xfId="294"/>
    <cellStyle name="Accent2" xfId="1277" builtinId="33" customBuiltin="1"/>
    <cellStyle name="Accent2 2" xfId="295"/>
    <cellStyle name="Accent2 2 2" xfId="296"/>
    <cellStyle name="Accent2 2 2 2" xfId="297"/>
    <cellStyle name="Accent2 2 3" xfId="298"/>
    <cellStyle name="Accent2 3" xfId="299"/>
    <cellStyle name="Accent2 3 2" xfId="300"/>
    <cellStyle name="Accent2 4" xfId="301"/>
    <cellStyle name="Accent2 4 2" xfId="302"/>
    <cellStyle name="Accent2 5" xfId="303"/>
    <cellStyle name="Accent2 5 2" xfId="304"/>
    <cellStyle name="Accent2 6" xfId="305"/>
    <cellStyle name="Accent3" xfId="1280" builtinId="37" customBuiltin="1"/>
    <cellStyle name="Accent3 2" xfId="306"/>
    <cellStyle name="Accent3 2 2" xfId="307"/>
    <cellStyle name="Accent3 2 2 2" xfId="308"/>
    <cellStyle name="Accent3 2 3" xfId="309"/>
    <cellStyle name="Accent3 3" xfId="310"/>
    <cellStyle name="Accent3 3 2" xfId="311"/>
    <cellStyle name="Accent3 4" xfId="312"/>
    <cellStyle name="Accent3 4 2" xfId="313"/>
    <cellStyle name="Accent3 5" xfId="314"/>
    <cellStyle name="Accent3 5 2" xfId="315"/>
    <cellStyle name="Accent3 6" xfId="316"/>
    <cellStyle name="Accent4" xfId="1281" builtinId="41" customBuiltin="1"/>
    <cellStyle name="Accent4 2" xfId="317"/>
    <cellStyle name="Accent4 2 2" xfId="318"/>
    <cellStyle name="Accent4 2 2 2" xfId="319"/>
    <cellStyle name="Accent4 2 3" xfId="320"/>
    <cellStyle name="Accent4 3" xfId="321"/>
    <cellStyle name="Accent4 3 2" xfId="322"/>
    <cellStyle name="Accent4 4" xfId="323"/>
    <cellStyle name="Accent4 4 2" xfId="324"/>
    <cellStyle name="Accent4 5" xfId="325"/>
    <cellStyle name="Accent4 5 2" xfId="326"/>
    <cellStyle name="Accent4 6" xfId="327"/>
    <cellStyle name="Accent5" xfId="1283" builtinId="45" customBuiltin="1"/>
    <cellStyle name="Accent5 2" xfId="328"/>
    <cellStyle name="Accent5 2 2" xfId="329"/>
    <cellStyle name="Accent5 2 2 2" xfId="330"/>
    <cellStyle name="Accent5 3" xfId="331"/>
    <cellStyle name="Accent5 3 2" xfId="332"/>
    <cellStyle name="Accent5 4" xfId="333"/>
    <cellStyle name="Accent5 5" xfId="334"/>
    <cellStyle name="Accent5 5 2" xfId="335"/>
    <cellStyle name="Accent5 6" xfId="336"/>
    <cellStyle name="Accent6" xfId="1287" builtinId="49" customBuiltin="1"/>
    <cellStyle name="Accent6 2" xfId="337"/>
    <cellStyle name="Accent6 2 2" xfId="338"/>
    <cellStyle name="Accent6 2 2 2" xfId="339"/>
    <cellStyle name="Accent6 2 3" xfId="340"/>
    <cellStyle name="Accent6 3" xfId="341"/>
    <cellStyle name="Accent6 3 2" xfId="342"/>
    <cellStyle name="Accent6 4" xfId="343"/>
    <cellStyle name="Accent6 4 2" xfId="344"/>
    <cellStyle name="Accent6 5" xfId="345"/>
    <cellStyle name="Accent6 5 2" xfId="346"/>
    <cellStyle name="Accent6 6" xfId="347"/>
    <cellStyle name="ÅëÈ­ [0]_±âÅ¸" xfId="348"/>
    <cellStyle name="ÅëÈ­_±âÅ¸" xfId="349"/>
    <cellStyle name="ÄÞ¸¶ [0]_±âÅ¸" xfId="350"/>
    <cellStyle name="ÄÞ¸¶_±âÅ¸" xfId="351"/>
    <cellStyle name="AutoFormat Options" xfId="352"/>
    <cellStyle name="Bad" xfId="1264" builtinId="27" customBuiltin="1"/>
    <cellStyle name="Bad 2" xfId="353"/>
    <cellStyle name="Bad 2 2" xfId="354"/>
    <cellStyle name="Bad 2 2 2" xfId="355"/>
    <cellStyle name="Bad 3" xfId="356"/>
    <cellStyle name="Bad 3 2" xfId="357"/>
    <cellStyle name="Bad 4" xfId="358"/>
    <cellStyle name="Bad 5" xfId="359"/>
    <cellStyle name="Bad 5 2" xfId="360"/>
    <cellStyle name="Bad 6" xfId="361"/>
    <cellStyle name="Ç¥ÁØ_#2(M17)_1" xfId="362"/>
    <cellStyle name="Calc Currency (0)" xfId="363"/>
    <cellStyle name="Calculation" xfId="1268" builtinId="22" customBuiltin="1"/>
    <cellStyle name="Calculation 2" xfId="364"/>
    <cellStyle name="Calculation 2 2" xfId="365"/>
    <cellStyle name="Calculation 2 2 2" xfId="366"/>
    <cellStyle name="Calculation 2 3" xfId="367"/>
    <cellStyle name="Calculation 3" xfId="368"/>
    <cellStyle name="Calculation 3 2" xfId="369"/>
    <cellStyle name="Calculation 4" xfId="370"/>
    <cellStyle name="Calculation 4 2" xfId="371"/>
    <cellStyle name="Calculation 5" xfId="372"/>
    <cellStyle name="Calculation 5 2" xfId="373"/>
    <cellStyle name="Calculation 6" xfId="374"/>
    <cellStyle name="category" xfId="375"/>
    <cellStyle name="Check Cell" xfId="1270" builtinId="23" customBuiltin="1"/>
    <cellStyle name="Check Cell 2" xfId="376"/>
    <cellStyle name="Check Cell 2 2" xfId="377"/>
    <cellStyle name="Check Cell 2 2 2" xfId="378"/>
    <cellStyle name="Check Cell 3" xfId="379"/>
    <cellStyle name="Check Cell 3 2" xfId="380"/>
    <cellStyle name="Check Cell 4" xfId="381"/>
    <cellStyle name="Check Cell 5" xfId="382"/>
    <cellStyle name="Check Cell 5 2" xfId="383"/>
    <cellStyle name="Check Cell 6" xfId="384"/>
    <cellStyle name="Comma 2" xfId="385"/>
    <cellStyle name="Comma 2 2" xfId="386"/>
    <cellStyle name="Comma 2 3" xfId="387"/>
    <cellStyle name="Comma 3" xfId="388"/>
    <cellStyle name="Comma 3 2" xfId="389"/>
    <cellStyle name="Comma0" xfId="390"/>
    <cellStyle name="Comma0 2" xfId="391"/>
    <cellStyle name="Comma0 2 2" xfId="392"/>
    <cellStyle name="Comma0 2 3" xfId="393"/>
    <cellStyle name="Comma0 2 4" xfId="394"/>
    <cellStyle name="Comma0 3" xfId="395"/>
    <cellStyle name="Comma0_A MIX SCHEDULE LCL JUN 2015" xfId="396"/>
    <cellStyle name="Copied" xfId="397"/>
    <cellStyle name="Currency 2" xfId="398"/>
    <cellStyle name="Currency0" xfId="399"/>
    <cellStyle name="Currency0 2" xfId="400"/>
    <cellStyle name="Currency0 2 2" xfId="401"/>
    <cellStyle name="Currency0 2 3" xfId="402"/>
    <cellStyle name="Currency0 2 4" xfId="403"/>
    <cellStyle name="Currency0 3" xfId="404"/>
    <cellStyle name="Currency0 4" xfId="405"/>
    <cellStyle name="Currency0 5" xfId="406"/>
    <cellStyle name="Currency0_A MIX SCHEDULE LCL JUN 2015" xfId="407"/>
    <cellStyle name="Date" xfId="408"/>
    <cellStyle name="Date 2" xfId="409"/>
    <cellStyle name="Date 2 2" xfId="410"/>
    <cellStyle name="Date 2 3" xfId="411"/>
    <cellStyle name="Date 2 4" xfId="412"/>
    <cellStyle name="Date 3" xfId="413"/>
    <cellStyle name="Date_A MIX SCHEDULE LCL JUN 2015" xfId="414"/>
    <cellStyle name="Entered" xfId="415"/>
    <cellStyle name="Explanatory Text" xfId="1272" builtinId="53" customBuiltin="1"/>
    <cellStyle name="Explanatory Text 2" xfId="416"/>
    <cellStyle name="Explanatory Text 2 2" xfId="417"/>
    <cellStyle name="Explanatory Text 3" xfId="418"/>
    <cellStyle name="Explanatory Text 3 2" xfId="419"/>
    <cellStyle name="Explanatory Text 4" xfId="420"/>
    <cellStyle name="Explanatory Text 5" xfId="421"/>
    <cellStyle name="Fixed" xfId="422"/>
    <cellStyle name="Fixed 2" xfId="423"/>
    <cellStyle name="Fixed 2 2" xfId="424"/>
    <cellStyle name="Fixed 2 3" xfId="425"/>
    <cellStyle name="Fixed 2 4" xfId="426"/>
    <cellStyle name="Fixed 3" xfId="427"/>
    <cellStyle name="Fixed_A MIX SCHEDULE LCL JUN 2015" xfId="428"/>
    <cellStyle name="Good" xfId="1263" builtinId="26" customBuiltin="1"/>
    <cellStyle name="Good 2" xfId="429"/>
    <cellStyle name="Good 2 2" xfId="430"/>
    <cellStyle name="Good 2 2 2" xfId="431"/>
    <cellStyle name="Good 2 3" xfId="432"/>
    <cellStyle name="Good 3" xfId="433"/>
    <cellStyle name="Good 3 2" xfId="434"/>
    <cellStyle name="Good 4" xfId="435"/>
    <cellStyle name="Good 4 2" xfId="436"/>
    <cellStyle name="Good 5" xfId="437"/>
    <cellStyle name="Good 5 2" xfId="438"/>
    <cellStyle name="Good 6" xfId="439"/>
    <cellStyle name="Grey" xfId="440"/>
    <cellStyle name="Grey 2" xfId="441"/>
    <cellStyle name="Grey 2 2" xfId="442"/>
    <cellStyle name="Grey 2 3" xfId="443"/>
    <cellStyle name="Grey 3" xfId="444"/>
    <cellStyle name="Grey 3 2" xfId="445"/>
    <cellStyle name="Grey 4" xfId="446"/>
    <cellStyle name="Grey 5" xfId="447"/>
    <cellStyle name="HEADER" xfId="448"/>
    <cellStyle name="Header1" xfId="449"/>
    <cellStyle name="Header1 2" xfId="450"/>
    <cellStyle name="Header1 2 2" xfId="451"/>
    <cellStyle name="Header1 2 3" xfId="452"/>
    <cellStyle name="Header1 3" xfId="453"/>
    <cellStyle name="Header1_A MIX SCHEDULE LCL JUN 2015" xfId="454"/>
    <cellStyle name="Header2" xfId="455"/>
    <cellStyle name="Header2 2" xfId="456"/>
    <cellStyle name="Header2 2 2" xfId="457"/>
    <cellStyle name="Header2_A MIX SCHEDULE LCL JUN 2015" xfId="458"/>
    <cellStyle name="Heading 1" xfId="1259" builtinId="16" customBuiltin="1"/>
    <cellStyle name="Heading 1 2" xfId="459"/>
    <cellStyle name="Heading 1 2 2" xfId="460"/>
    <cellStyle name="Heading 1 2 2 2" xfId="461"/>
    <cellStyle name="Heading 1 3" xfId="462"/>
    <cellStyle name="Heading 1 4" xfId="463"/>
    <cellStyle name="Heading 1 4 2" xfId="464"/>
    <cellStyle name="Heading 1 5" xfId="465"/>
    <cellStyle name="Heading 2" xfId="1260" builtinId="17" customBuiltin="1"/>
    <cellStyle name="Heading 2 2" xfId="466"/>
    <cellStyle name="Heading 2 2 2" xfId="467"/>
    <cellStyle name="Heading 2 2 2 2" xfId="468"/>
    <cellStyle name="Heading 2 3" xfId="469"/>
    <cellStyle name="Heading 2 4" xfId="470"/>
    <cellStyle name="Heading 2 4 2" xfId="471"/>
    <cellStyle name="Heading 2 5" xfId="472"/>
    <cellStyle name="Heading 3" xfId="1261" builtinId="18" customBuiltin="1"/>
    <cellStyle name="Heading 3 2" xfId="473"/>
    <cellStyle name="Heading 3 2 2" xfId="474"/>
    <cellStyle name="Heading 3 2 2 2" xfId="475"/>
    <cellStyle name="Heading 3 2 3" xfId="476"/>
    <cellStyle name="Heading 3 3" xfId="477"/>
    <cellStyle name="Heading 3 4" xfId="478"/>
    <cellStyle name="Heading 3 4 2" xfId="479"/>
    <cellStyle name="Heading 3 5" xfId="480"/>
    <cellStyle name="Heading 4" xfId="1262" builtinId="19" customBuiltin="1"/>
    <cellStyle name="Heading 4 2" xfId="481"/>
    <cellStyle name="Heading 4 2 2" xfId="482"/>
    <cellStyle name="Heading 4 2 2 2" xfId="483"/>
    <cellStyle name="Heading 4 2 3" xfId="484"/>
    <cellStyle name="Heading 4 3" xfId="485"/>
    <cellStyle name="Heading 4 4" xfId="486"/>
    <cellStyle name="Heading 4 4 2" xfId="487"/>
    <cellStyle name="Heading 4 5" xfId="488"/>
    <cellStyle name="Hyperlink" xfId="489" builtinId="8"/>
    <cellStyle name="Hyperlink 10" xfId="490"/>
    <cellStyle name="Hyperlink 11" xfId="491"/>
    <cellStyle name="Hyperlink 12" xfId="1362"/>
    <cellStyle name="Hyperlink 2" xfId="492"/>
    <cellStyle name="Hyperlink 2 2" xfId="493"/>
    <cellStyle name="Hyperlink 2 3" xfId="494"/>
    <cellStyle name="Hyperlink 2 3 2" xfId="495"/>
    <cellStyle name="Hyperlink 2 4" xfId="496"/>
    <cellStyle name="Hyperlink 2 4 2" xfId="497"/>
    <cellStyle name="Hyperlink 2 5" xfId="498"/>
    <cellStyle name="Hyperlink 2_INDIA VIA PKL" xfId="499"/>
    <cellStyle name="Hyperlink 3" xfId="500"/>
    <cellStyle name="Hyperlink 3 2" xfId="501"/>
    <cellStyle name="Hyperlink 3 2 2" xfId="502"/>
    <cellStyle name="Hyperlink 3 3" xfId="503"/>
    <cellStyle name="Hyperlink 3 3 2" xfId="504"/>
    <cellStyle name="Hyperlink 4" xfId="505"/>
    <cellStyle name="Hyperlink 4 2" xfId="506"/>
    <cellStyle name="Hyperlink 5" xfId="507"/>
    <cellStyle name="Hyperlink 5 2" xfId="508"/>
    <cellStyle name="Hyperlink 6" xfId="509"/>
    <cellStyle name="Hyperlink 7" xfId="510"/>
    <cellStyle name="Hyperlink 8" xfId="511"/>
    <cellStyle name="Hyperlink 9" xfId="512"/>
    <cellStyle name="Hyperlink_index" xfId="513"/>
    <cellStyle name="i·0" xfId="514"/>
    <cellStyle name="Input" xfId="1266" builtinId="20" customBuiltin="1"/>
    <cellStyle name="Input [yellow]" xfId="515"/>
    <cellStyle name="Input [yellow] 2" xfId="516"/>
    <cellStyle name="Input [yellow] 2 2" xfId="517"/>
    <cellStyle name="Input [yellow] 2 3" xfId="518"/>
    <cellStyle name="Input [yellow] 3" xfId="519"/>
    <cellStyle name="Input [yellow] 3 2" xfId="520"/>
    <cellStyle name="Input [yellow] 4" xfId="521"/>
    <cellStyle name="Input [yellow] 4 2" xfId="522"/>
    <cellStyle name="Input [yellow] 5" xfId="523"/>
    <cellStyle name="Input 10" xfId="524"/>
    <cellStyle name="Input 11" xfId="525"/>
    <cellStyle name="Input 12" xfId="526"/>
    <cellStyle name="Input 13" xfId="527"/>
    <cellStyle name="Input 14" xfId="528"/>
    <cellStyle name="Input 15" xfId="529"/>
    <cellStyle name="Input 16" xfId="530"/>
    <cellStyle name="Input 17" xfId="531"/>
    <cellStyle name="Input 18" xfId="532"/>
    <cellStyle name="Input 19" xfId="533"/>
    <cellStyle name="Input 2" xfId="534"/>
    <cellStyle name="Input 2 2" xfId="535"/>
    <cellStyle name="Input 2 2 2" xfId="536"/>
    <cellStyle name="Input 2 3" xfId="537"/>
    <cellStyle name="Input 20" xfId="538"/>
    <cellStyle name="Input 21" xfId="539"/>
    <cellStyle name="Input 22" xfId="540"/>
    <cellStyle name="Input 23" xfId="541"/>
    <cellStyle name="Input 24" xfId="542"/>
    <cellStyle name="Input 25" xfId="543"/>
    <cellStyle name="Input 26" xfId="544"/>
    <cellStyle name="Input 27" xfId="545"/>
    <cellStyle name="Input 28" xfId="546"/>
    <cellStyle name="Input 29" xfId="547"/>
    <cellStyle name="Input 3" xfId="548"/>
    <cellStyle name="Input 3 2" xfId="549"/>
    <cellStyle name="Input 30" xfId="550"/>
    <cellStyle name="Input 31" xfId="551"/>
    <cellStyle name="Input 32" xfId="552"/>
    <cellStyle name="Input 33" xfId="553"/>
    <cellStyle name="Input 34" xfId="554"/>
    <cellStyle name="Input 35" xfId="555"/>
    <cellStyle name="Input 36" xfId="556"/>
    <cellStyle name="Input 37" xfId="557"/>
    <cellStyle name="Input 38" xfId="558"/>
    <cellStyle name="Input 39" xfId="559"/>
    <cellStyle name="Input 4" xfId="560"/>
    <cellStyle name="Input 4 2" xfId="561"/>
    <cellStyle name="Input 40" xfId="562"/>
    <cellStyle name="Input 41" xfId="563"/>
    <cellStyle name="Input 42" xfId="564"/>
    <cellStyle name="Input 43" xfId="565"/>
    <cellStyle name="Input 44" xfId="566"/>
    <cellStyle name="Input 45" xfId="567"/>
    <cellStyle name="Input 46" xfId="568"/>
    <cellStyle name="Input 47" xfId="569"/>
    <cellStyle name="Input 48" xfId="570"/>
    <cellStyle name="Input 49" xfId="571"/>
    <cellStyle name="Input 5" xfId="572"/>
    <cellStyle name="Input 5 2" xfId="573"/>
    <cellStyle name="Input 50" xfId="574"/>
    <cellStyle name="Input 51" xfId="575"/>
    <cellStyle name="Input 52" xfId="576"/>
    <cellStyle name="Input 53" xfId="577"/>
    <cellStyle name="Input 54" xfId="578"/>
    <cellStyle name="Input 55" xfId="579"/>
    <cellStyle name="Input 56" xfId="580"/>
    <cellStyle name="Input 57" xfId="581"/>
    <cellStyle name="Input 58" xfId="582"/>
    <cellStyle name="Input 59" xfId="583"/>
    <cellStyle name="Input 6" xfId="584"/>
    <cellStyle name="Input 60" xfId="585"/>
    <cellStyle name="Input 61" xfId="586"/>
    <cellStyle name="Input 62" xfId="587"/>
    <cellStyle name="Input 63" xfId="588"/>
    <cellStyle name="Input 64" xfId="589"/>
    <cellStyle name="Input 65" xfId="590"/>
    <cellStyle name="Input 66" xfId="591"/>
    <cellStyle name="Input 67" xfId="592"/>
    <cellStyle name="Input 68" xfId="593"/>
    <cellStyle name="Input 69" xfId="594"/>
    <cellStyle name="Input 7" xfId="595"/>
    <cellStyle name="Input 70" xfId="596"/>
    <cellStyle name="Input 71" xfId="597"/>
    <cellStyle name="Input 72" xfId="598"/>
    <cellStyle name="Input 73" xfId="599"/>
    <cellStyle name="Input 74" xfId="600"/>
    <cellStyle name="Input 75" xfId="601"/>
    <cellStyle name="Input 76" xfId="602"/>
    <cellStyle name="Input 77" xfId="603"/>
    <cellStyle name="Input 78" xfId="604"/>
    <cellStyle name="Input 79" xfId="605"/>
    <cellStyle name="Input 8" xfId="606"/>
    <cellStyle name="Input 80" xfId="607"/>
    <cellStyle name="Input 9" xfId="608"/>
    <cellStyle name="Linked Cell" xfId="1269" builtinId="24" customBuiltin="1"/>
    <cellStyle name="Linked Cell 2" xfId="609"/>
    <cellStyle name="Linked Cell 2 2" xfId="610"/>
    <cellStyle name="Linked Cell 2 2 2" xfId="611"/>
    <cellStyle name="Linked Cell 2 3" xfId="612"/>
    <cellStyle name="Linked Cell 3" xfId="613"/>
    <cellStyle name="Linked Cell 4" xfId="614"/>
    <cellStyle name="Linked Cell 4 2" xfId="615"/>
    <cellStyle name="Linked Cell 5" xfId="616"/>
    <cellStyle name="Milliers [0]_      " xfId="617"/>
    <cellStyle name="Milliers_      " xfId="618"/>
    <cellStyle name="Model" xfId="619"/>
    <cellStyle name="Monétaire [0]_      " xfId="620"/>
    <cellStyle name="Monétaire_      " xfId="621"/>
    <cellStyle name="Neutral" xfId="1265" builtinId="28" customBuiltin="1"/>
    <cellStyle name="Neutral 2" xfId="622"/>
    <cellStyle name="Neutral 2 2" xfId="623"/>
    <cellStyle name="Neutral 2 2 2" xfId="624"/>
    <cellStyle name="Neutral 2 3" xfId="625"/>
    <cellStyle name="Neutral 3" xfId="626"/>
    <cellStyle name="Neutral 3 2" xfId="627"/>
    <cellStyle name="Neutral 4" xfId="628"/>
    <cellStyle name="Neutral 4 2" xfId="629"/>
    <cellStyle name="Neutral 5" xfId="630"/>
    <cellStyle name="Neutral 5 2" xfId="631"/>
    <cellStyle name="Neutral 6" xfId="632"/>
    <cellStyle name="Normal" xfId="0" builtinId="0"/>
    <cellStyle name="Normal - Style1" xfId="633"/>
    <cellStyle name="Normal - Style1 2" xfId="634"/>
    <cellStyle name="Normal - Style1 2 2" xfId="635"/>
    <cellStyle name="Normal - Style1 2 3" xfId="636"/>
    <cellStyle name="Normal - Style1 2 4" xfId="637"/>
    <cellStyle name="Normal - Style1 3" xfId="638"/>
    <cellStyle name="Normal - Style1 4" xfId="639"/>
    <cellStyle name="Normal - Style1 4 2" xfId="640"/>
    <cellStyle name="Normal - Style1 5" xfId="641"/>
    <cellStyle name="Normal - Style1 5 2" xfId="642"/>
    <cellStyle name="Normal 10" xfId="643"/>
    <cellStyle name="Normal 10 2" xfId="644"/>
    <cellStyle name="Normal 10 2 2" xfId="645"/>
    <cellStyle name="Normal 10 3" xfId="646"/>
    <cellStyle name="Normal 10 3 2" xfId="1304"/>
    <cellStyle name="Normal 100" xfId="647"/>
    <cellStyle name="Normal 100 2" xfId="648"/>
    <cellStyle name="Normal 101" xfId="649"/>
    <cellStyle name="Normal 101 2" xfId="650"/>
    <cellStyle name="Normal 102" xfId="651"/>
    <cellStyle name="Normal 102 2" xfId="652"/>
    <cellStyle name="Normal 103" xfId="653"/>
    <cellStyle name="Normal 103 2" xfId="654"/>
    <cellStyle name="Normal 103 3" xfId="1361"/>
    <cellStyle name="Normal 104" xfId="655"/>
    <cellStyle name="Normal 104 2" xfId="1369"/>
    <cellStyle name="Normal 105" xfId="656"/>
    <cellStyle name="Normal 105 2" xfId="1370"/>
    <cellStyle name="Normal 106" xfId="657"/>
    <cellStyle name="Normal 107" xfId="658"/>
    <cellStyle name="Normal 108" xfId="659"/>
    <cellStyle name="Normal 109" xfId="660"/>
    <cellStyle name="Normal 11" xfId="661"/>
    <cellStyle name="Normal 11 2" xfId="662"/>
    <cellStyle name="Normal 11 2 2" xfId="663"/>
    <cellStyle name="Normal 11 3" xfId="664"/>
    <cellStyle name="Normal 11 3 2" xfId="1306"/>
    <cellStyle name="Normal 11 4" xfId="1305"/>
    <cellStyle name="Normal 110" xfId="665"/>
    <cellStyle name="Normal 111" xfId="666"/>
    <cellStyle name="Normal 112" xfId="667"/>
    <cellStyle name="Normal 113" xfId="668"/>
    <cellStyle name="Normal 114" xfId="669"/>
    <cellStyle name="Normal 115" xfId="670"/>
    <cellStyle name="Normal 116" xfId="671"/>
    <cellStyle name="Normal 117" xfId="672"/>
    <cellStyle name="Normal 118" xfId="673"/>
    <cellStyle name="Normal 119" xfId="674"/>
    <cellStyle name="Normal 12" xfId="675"/>
    <cellStyle name="Normal 12 2" xfId="676"/>
    <cellStyle name="Normal 12 2 2" xfId="677"/>
    <cellStyle name="Normal 12 3" xfId="678"/>
    <cellStyle name="Normal 12 3 2" xfId="1308"/>
    <cellStyle name="Normal 12 4" xfId="1307"/>
    <cellStyle name="Normal 120" xfId="679"/>
    <cellStyle name="Normal 121" xfId="680"/>
    <cellStyle name="Normal 122" xfId="681"/>
    <cellStyle name="Normal 123" xfId="682"/>
    <cellStyle name="Normal 124" xfId="683"/>
    <cellStyle name="Normal 125" xfId="684"/>
    <cellStyle name="Normal 126" xfId="685"/>
    <cellStyle name="Normal 127" xfId="686"/>
    <cellStyle name="Normal 128" xfId="687"/>
    <cellStyle name="Normal 129" xfId="688"/>
    <cellStyle name="Normal 13" xfId="689"/>
    <cellStyle name="Normal 13 2" xfId="690"/>
    <cellStyle name="Normal 13 2 2" xfId="691"/>
    <cellStyle name="Normal 13 3" xfId="692"/>
    <cellStyle name="Normal 13 3 2" xfId="1310"/>
    <cellStyle name="Normal 13 4" xfId="1309"/>
    <cellStyle name="Normal 130" xfId="693"/>
    <cellStyle name="Normal 131" xfId="694"/>
    <cellStyle name="Normal 132" xfId="695"/>
    <cellStyle name="Normal 133" xfId="696"/>
    <cellStyle name="Normal 134" xfId="697"/>
    <cellStyle name="Normal 135" xfId="698"/>
    <cellStyle name="Normal 136" xfId="699"/>
    <cellStyle name="Normal 137" xfId="700"/>
    <cellStyle name="Normal 138" xfId="701"/>
    <cellStyle name="Normal 139" xfId="702"/>
    <cellStyle name="Normal 14" xfId="703"/>
    <cellStyle name="Normal 14 2" xfId="704"/>
    <cellStyle name="Normal 14 3" xfId="705"/>
    <cellStyle name="Normal 14 3 2" xfId="706"/>
    <cellStyle name="Normal 14 3 3" xfId="1312"/>
    <cellStyle name="Normal 14 4" xfId="1311"/>
    <cellStyle name="Normal 140" xfId="707"/>
    <cellStyle name="Normal 141" xfId="708"/>
    <cellStyle name="Normal 142" xfId="1290"/>
    <cellStyle name="Normal 143" xfId="1360"/>
    <cellStyle name="Normal 144" xfId="1372"/>
    <cellStyle name="Normal 145" xfId="1359"/>
    <cellStyle name="Normal 146" xfId="1371"/>
    <cellStyle name="Normal 147" xfId="1355"/>
    <cellStyle name="Normal 15" xfId="709"/>
    <cellStyle name="Normal 15 2" xfId="710"/>
    <cellStyle name="Normal 15 2 2" xfId="711"/>
    <cellStyle name="Normal 15 3" xfId="712"/>
    <cellStyle name="Normal 15 4" xfId="1313"/>
    <cellStyle name="Normal 16" xfId="713"/>
    <cellStyle name="Normal 16 2" xfId="714"/>
    <cellStyle name="Normal 17" xfId="715"/>
    <cellStyle name="Normal 17 2" xfId="716"/>
    <cellStyle name="Normal 17 2 2" xfId="717"/>
    <cellStyle name="Normal 17 3" xfId="1314"/>
    <cellStyle name="Normal 18" xfId="718"/>
    <cellStyle name="Normal 18 2" xfId="719"/>
    <cellStyle name="Normal 18 2 2" xfId="1315"/>
    <cellStyle name="Normal 18 3" xfId="720"/>
    <cellStyle name="Normal 18 3 2" xfId="1316"/>
    <cellStyle name="Normal 18 4" xfId="721"/>
    <cellStyle name="Normal 18 4 2" xfId="1317"/>
    <cellStyle name="Normal 19" xfId="722"/>
    <cellStyle name="Normal 19 2" xfId="723"/>
    <cellStyle name="Normal 19 3" xfId="724"/>
    <cellStyle name="Normal 19 4" xfId="1318"/>
    <cellStyle name="Normal 2" xfId="725"/>
    <cellStyle name="Normal 2 2" xfId="726"/>
    <cellStyle name="Normal 2 2 2" xfId="727"/>
    <cellStyle name="Normal 2 2 2 2" xfId="728"/>
    <cellStyle name="Normal 2 2 3" xfId="729"/>
    <cellStyle name="Normal 2 2 4" xfId="730"/>
    <cellStyle name="Normal 2 2 5" xfId="731"/>
    <cellStyle name="Normal 2 2 6" xfId="732"/>
    <cellStyle name="Normal 2 2 6 2" xfId="1320"/>
    <cellStyle name="Normal 2 3" xfId="733"/>
    <cellStyle name="Normal 2 3 2" xfId="734"/>
    <cellStyle name="Normal 2 3 2 2" xfId="735"/>
    <cellStyle name="Normal 2 3 2 3" xfId="1321"/>
    <cellStyle name="Normal 2 3 3" xfId="736"/>
    <cellStyle name="Normal 2 3 3 2" xfId="1322"/>
    <cellStyle name="Normal 2 3 4" xfId="737"/>
    <cellStyle name="Normal 2 4" xfId="738"/>
    <cellStyle name="Normal 2 4 2" xfId="739"/>
    <cellStyle name="Normal 2 4 2 2" xfId="1324"/>
    <cellStyle name="Normal 2 4 3" xfId="1323"/>
    <cellStyle name="Normal 2 5" xfId="740"/>
    <cellStyle name="Normal 2 5 2" xfId="1325"/>
    <cellStyle name="Normal 2 6" xfId="741"/>
    <cellStyle name="Normal 2 7" xfId="742"/>
    <cellStyle name="Normal 2 8" xfId="1319"/>
    <cellStyle name="Normal 2_INDIA VIA PKL" xfId="743"/>
    <cellStyle name="Normal 20" xfId="744"/>
    <cellStyle name="Normal 20 2" xfId="745"/>
    <cellStyle name="Normal 20 2 2" xfId="746"/>
    <cellStyle name="Normal 20 3" xfId="1326"/>
    <cellStyle name="Normal 21" xfId="747"/>
    <cellStyle name="Normal 21 2" xfId="748"/>
    <cellStyle name="Normal 21 2 2" xfId="749"/>
    <cellStyle name="Normal 21 3" xfId="1327"/>
    <cellStyle name="Normal 22" xfId="750"/>
    <cellStyle name="Normal 22 2" xfId="751"/>
    <cellStyle name="Normal 22 2 2" xfId="752"/>
    <cellStyle name="Normal 22 3" xfId="1328"/>
    <cellStyle name="Normal 23" xfId="753"/>
    <cellStyle name="Normal 23 2" xfId="754"/>
    <cellStyle name="Normal 23 2 2" xfId="755"/>
    <cellStyle name="Normal 23 3" xfId="1329"/>
    <cellStyle name="Normal 24" xfId="756"/>
    <cellStyle name="Normal 24 2" xfId="757"/>
    <cellStyle name="Normal 24 2 2" xfId="758"/>
    <cellStyle name="Normal 24 3" xfId="1330"/>
    <cellStyle name="Normal 25" xfId="759"/>
    <cellStyle name="Normal 25 2" xfId="760"/>
    <cellStyle name="Normal 25 2 2" xfId="761"/>
    <cellStyle name="Normal 25 3" xfId="1331"/>
    <cellStyle name="Normal 26" xfId="762"/>
    <cellStyle name="Normal 26 2" xfId="763"/>
    <cellStyle name="Normal 26 2 2" xfId="764"/>
    <cellStyle name="Normal 26 3" xfId="1332"/>
    <cellStyle name="Normal 27" xfId="765"/>
    <cellStyle name="Normal 27 2" xfId="766"/>
    <cellStyle name="Normal 27 3" xfId="1333"/>
    <cellStyle name="Normal 28" xfId="767"/>
    <cellStyle name="Normal 28 2" xfId="768"/>
    <cellStyle name="Normal 28 3" xfId="769"/>
    <cellStyle name="Normal 29" xfId="770"/>
    <cellStyle name="Normal 29 2" xfId="771"/>
    <cellStyle name="Normal 29 3" xfId="772"/>
    <cellStyle name="Normal 3" xfId="773"/>
    <cellStyle name="Normal 3 2" xfId="774"/>
    <cellStyle name="Normal 3 2 2" xfId="775"/>
    <cellStyle name="Normal 3 2 2 2" xfId="776"/>
    <cellStyle name="Normal 3 3" xfId="777"/>
    <cellStyle name="Normal 3 3 2" xfId="778"/>
    <cellStyle name="Normal 3 3_JAPAN" xfId="779"/>
    <cellStyle name="Normal 3 4" xfId="780"/>
    <cellStyle name="Normal 3 4 2" xfId="1334"/>
    <cellStyle name="Normal 3 5" xfId="781"/>
    <cellStyle name="Normal 3 5 2" xfId="1335"/>
    <cellStyle name="Normal 3 6" xfId="1363"/>
    <cellStyle name="Normal 30" xfId="782"/>
    <cellStyle name="Normal 30 2" xfId="783"/>
    <cellStyle name="Normal 30 3" xfId="784"/>
    <cellStyle name="Normal 31" xfId="785"/>
    <cellStyle name="Normal 31 2" xfId="786"/>
    <cellStyle name="Normal 31 3" xfId="787"/>
    <cellStyle name="Normal 32" xfId="788"/>
    <cellStyle name="Normal 32 2" xfId="789"/>
    <cellStyle name="Normal 33" xfId="790"/>
    <cellStyle name="Normal 33 2" xfId="791"/>
    <cellStyle name="Normal 34" xfId="792"/>
    <cellStyle name="Normal 34 2" xfId="793"/>
    <cellStyle name="Normal 34 3" xfId="794"/>
    <cellStyle name="Normal 35" xfId="795"/>
    <cellStyle name="Normal 36" xfId="796"/>
    <cellStyle name="Normal 36 2" xfId="797"/>
    <cellStyle name="Normal 37" xfId="798"/>
    <cellStyle name="Normal 37 2" xfId="799"/>
    <cellStyle name="Normal 38" xfId="800"/>
    <cellStyle name="Normal 38 2" xfId="801"/>
    <cellStyle name="Normal 39" xfId="802"/>
    <cellStyle name="Normal 39 2" xfId="803"/>
    <cellStyle name="Normal 4" xfId="804"/>
    <cellStyle name="Normal 4 2" xfId="805"/>
    <cellStyle name="Normal 4 2 2" xfId="806"/>
    <cellStyle name="Normal 4 3" xfId="807"/>
    <cellStyle name="Normal 4 3 2" xfId="808"/>
    <cellStyle name="Normal 40" xfId="809"/>
    <cellStyle name="Normal 40 2" xfId="810"/>
    <cellStyle name="Normal 41" xfId="811"/>
    <cellStyle name="Normal 41 2" xfId="812"/>
    <cellStyle name="Normal 42" xfId="813"/>
    <cellStyle name="Normal 42 2" xfId="814"/>
    <cellStyle name="Normal 43" xfId="815"/>
    <cellStyle name="Normal 43 2" xfId="816"/>
    <cellStyle name="Normal 43 3" xfId="1336"/>
    <cellStyle name="Normal 44" xfId="817"/>
    <cellStyle name="Normal 44 2" xfId="818"/>
    <cellStyle name="Normal 44 3" xfId="1337"/>
    <cellStyle name="Normal 45" xfId="819"/>
    <cellStyle name="Normal 45 2" xfId="820"/>
    <cellStyle name="Normal 46" xfId="821"/>
    <cellStyle name="Normal 46 2" xfId="822"/>
    <cellStyle name="Normal 46 3" xfId="823"/>
    <cellStyle name="Normal 47" xfId="824"/>
    <cellStyle name="Normal 48" xfId="825"/>
    <cellStyle name="Normal 49" xfId="826"/>
    <cellStyle name="Normal 5" xfId="827"/>
    <cellStyle name="Normal 5 2" xfId="828"/>
    <cellStyle name="Normal 5 2 2" xfId="829"/>
    <cellStyle name="Normal 5 2 3" xfId="1338"/>
    <cellStyle name="Normal 5 3" xfId="830"/>
    <cellStyle name="Normal 5 3 2" xfId="831"/>
    <cellStyle name="Normal 5 3 3" xfId="1339"/>
    <cellStyle name="Normal 5 4" xfId="832"/>
    <cellStyle name="Normal 5 4 2" xfId="833"/>
    <cellStyle name="Normal 5 5" xfId="834"/>
    <cellStyle name="Normal 5 5 2" xfId="1340"/>
    <cellStyle name="Normal 5 6" xfId="835"/>
    <cellStyle name="Normal 50" xfId="836"/>
    <cellStyle name="Normal 50 2" xfId="837"/>
    <cellStyle name="Normal 51" xfId="838"/>
    <cellStyle name="Normal 51 2" xfId="839"/>
    <cellStyle name="Normal 52" xfId="840"/>
    <cellStyle name="Normal 52 2" xfId="841"/>
    <cellStyle name="Normal 53" xfId="842"/>
    <cellStyle name="Normal 53 2" xfId="843"/>
    <cellStyle name="Normal 54" xfId="844"/>
    <cellStyle name="Normal 54 2" xfId="845"/>
    <cellStyle name="Normal 55" xfId="846"/>
    <cellStyle name="Normal 55 2" xfId="847"/>
    <cellStyle name="Normal 56" xfId="848"/>
    <cellStyle name="Normal 56 2" xfId="849"/>
    <cellStyle name="Normal 57" xfId="850"/>
    <cellStyle name="Normal 57 2" xfId="851"/>
    <cellStyle name="Normal 58" xfId="852"/>
    <cellStyle name="Normal 59" xfId="853"/>
    <cellStyle name="Normal 59 2" xfId="854"/>
    <cellStyle name="Normal 6" xfId="855"/>
    <cellStyle name="Normal 6 2" xfId="856"/>
    <cellStyle name="Normal 6 2 2" xfId="857"/>
    <cellStyle name="Normal 6 3" xfId="858"/>
    <cellStyle name="Normal 6 4" xfId="859"/>
    <cellStyle name="Normal 6 4 2" xfId="1341"/>
    <cellStyle name="Normal 60" xfId="860"/>
    <cellStyle name="Normal 60 2" xfId="861"/>
    <cellStyle name="Normal 61" xfId="862"/>
    <cellStyle name="Normal 61 2" xfId="863"/>
    <cellStyle name="Normal 61 3" xfId="864"/>
    <cellStyle name="Normal 61 4" xfId="1342"/>
    <cellStyle name="Normal 62" xfId="865"/>
    <cellStyle name="Normal 62 2" xfId="866"/>
    <cellStyle name="Normal 62 3" xfId="1343"/>
    <cellStyle name="Normal 63" xfId="867"/>
    <cellStyle name="Normal 63 2" xfId="868"/>
    <cellStyle name="Normal 63 3" xfId="869"/>
    <cellStyle name="Normal 64" xfId="870"/>
    <cellStyle name="Normal 64 2" xfId="871"/>
    <cellStyle name="Normal 65" xfId="872"/>
    <cellStyle name="Normal 65 2" xfId="873"/>
    <cellStyle name="Normal 66" xfId="874"/>
    <cellStyle name="Normal 66 2" xfId="875"/>
    <cellStyle name="Normal 67" xfId="876"/>
    <cellStyle name="Normal 67 2" xfId="877"/>
    <cellStyle name="Normal 67 3" xfId="878"/>
    <cellStyle name="Normal 68" xfId="879"/>
    <cellStyle name="Normal 68 2" xfId="880"/>
    <cellStyle name="Normal 68 3" xfId="881"/>
    <cellStyle name="Normal 69" xfId="882"/>
    <cellStyle name="Normal 69 2" xfId="883"/>
    <cellStyle name="Normal 7" xfId="884"/>
    <cellStyle name="Normal 7 2" xfId="885"/>
    <cellStyle name="Normal 7 3" xfId="886"/>
    <cellStyle name="Normal 7 3 2" xfId="1344"/>
    <cellStyle name="Normal 70" xfId="887"/>
    <cellStyle name="Normal 70 2" xfId="888"/>
    <cellStyle name="Normal 71" xfId="889"/>
    <cellStyle name="Normal 71 2" xfId="1345"/>
    <cellStyle name="Normal 72" xfId="890"/>
    <cellStyle name="Normal 72 2" xfId="891"/>
    <cellStyle name="Normal 73" xfId="892"/>
    <cellStyle name="Normal 73 2" xfId="1346"/>
    <cellStyle name="Normal 74" xfId="893"/>
    <cellStyle name="Normal 74 2" xfId="894"/>
    <cellStyle name="Normal 74 3" xfId="1347"/>
    <cellStyle name="Normal 75" xfId="895"/>
    <cellStyle name="Normal 75 2" xfId="896"/>
    <cellStyle name="Normal 75 3" xfId="1348"/>
    <cellStyle name="Normal 76" xfId="897"/>
    <cellStyle name="Normal 76 2" xfId="898"/>
    <cellStyle name="Normal 76 3" xfId="899"/>
    <cellStyle name="Normal 77" xfId="900"/>
    <cellStyle name="Normal 77 2" xfId="901"/>
    <cellStyle name="Normal 77 3" xfId="902"/>
    <cellStyle name="Normal 78" xfId="903"/>
    <cellStyle name="Normal 78 2" xfId="904"/>
    <cellStyle name="Normal 79" xfId="905"/>
    <cellStyle name="Normal 79 2" xfId="906"/>
    <cellStyle name="Normal 79 3" xfId="907"/>
    <cellStyle name="Normal 8" xfId="908"/>
    <cellStyle name="Normal 8 2" xfId="909"/>
    <cellStyle name="Normal 8 2 2" xfId="1350"/>
    <cellStyle name="Normal 8 3" xfId="910"/>
    <cellStyle name="Normal 8 3 2" xfId="1351"/>
    <cellStyle name="Normal 8 4" xfId="911"/>
    <cellStyle name="Normal 8 4 2" xfId="1352"/>
    <cellStyle name="Normal 8 5" xfId="912"/>
    <cellStyle name="Normal 8 5 2" xfId="1353"/>
    <cellStyle name="Normal 8 6" xfId="1349"/>
    <cellStyle name="Normal 80" xfId="913"/>
    <cellStyle name="Normal 80 2" xfId="914"/>
    <cellStyle name="Normal 81" xfId="915"/>
    <cellStyle name="Normal 81 2" xfId="916"/>
    <cellStyle name="Normal 81 3" xfId="917"/>
    <cellStyle name="Normal 82" xfId="918"/>
    <cellStyle name="Normal 82 2" xfId="919"/>
    <cellStyle name="Normal 82 3" xfId="920"/>
    <cellStyle name="Normal 83" xfId="921"/>
    <cellStyle name="Normal 83 2" xfId="922"/>
    <cellStyle name="Normal 84" xfId="923"/>
    <cellStyle name="Normal 84 2" xfId="924"/>
    <cellStyle name="Normal 84 3" xfId="925"/>
    <cellStyle name="Normal 85" xfId="926"/>
    <cellStyle name="Normal 85 2" xfId="927"/>
    <cellStyle name="Normal 86" xfId="928"/>
    <cellStyle name="Normal 86 2" xfId="929"/>
    <cellStyle name="Normal 86 3" xfId="930"/>
    <cellStyle name="Normal 87" xfId="931"/>
    <cellStyle name="Normal 87 2" xfId="932"/>
    <cellStyle name="Normal 88" xfId="933"/>
    <cellStyle name="Normal 88 2" xfId="1354"/>
    <cellStyle name="Normal 89" xfId="934"/>
    <cellStyle name="Normal 89 2" xfId="935"/>
    <cellStyle name="Normal 9" xfId="936"/>
    <cellStyle name="Normal 9 2" xfId="937"/>
    <cellStyle name="Normal 9 2 2" xfId="938"/>
    <cellStyle name="Normal 9 3" xfId="939"/>
    <cellStyle name="Normal 9 3 2" xfId="1357"/>
    <cellStyle name="Normal 9 4" xfId="940"/>
    <cellStyle name="Normal 9 4 2" xfId="1358"/>
    <cellStyle name="Normal 9 5" xfId="1356"/>
    <cellStyle name="Normal 90" xfId="941"/>
    <cellStyle name="Normal 90 2" xfId="942"/>
    <cellStyle name="Normal 91" xfId="943"/>
    <cellStyle name="Normal 91 2" xfId="944"/>
    <cellStyle name="Normal 92" xfId="945"/>
    <cellStyle name="Normal 92 2" xfId="946"/>
    <cellStyle name="Normal 93" xfId="947"/>
    <cellStyle name="Normal 93 2" xfId="948"/>
    <cellStyle name="Normal 94" xfId="949"/>
    <cellStyle name="Normal 94 2" xfId="950"/>
    <cellStyle name="Normal 95" xfId="951"/>
    <cellStyle name="Normal 95 2" xfId="952"/>
    <cellStyle name="Normal 96" xfId="953"/>
    <cellStyle name="Normal 96 2" xfId="954"/>
    <cellStyle name="Normal 97" xfId="955"/>
    <cellStyle name="Normal 97 2" xfId="956"/>
    <cellStyle name="Normal 98" xfId="957"/>
    <cellStyle name="Normal 98 2" xfId="958"/>
    <cellStyle name="Normal 99" xfId="959"/>
    <cellStyle name="Normal 99 2" xfId="960"/>
    <cellStyle name="Normal_A MIX SCHEDULE LCL JUN 2015" xfId="961"/>
    <cellStyle name="Normal_HAI PHONG NEW JULY" xfId="962"/>
    <cellStyle name="Normal_HAI PHONG NEW JULY 2" xfId="963"/>
    <cellStyle name="Normal_HYUNDAI SCHEDULE-INTRA ASIA JAN-FEB 2011" xfId="964"/>
    <cellStyle name="Normal_JCV OCT 05" xfId="965"/>
    <cellStyle name="Normal_SIN FEB 2014" xfId="966"/>
    <cellStyle name="Normal_VINATRANS - LCL JAPAN" xfId="967"/>
    <cellStyle name="normální 2" xfId="968"/>
    <cellStyle name="normální 2 2" xfId="969"/>
    <cellStyle name="normální 2_Xl0001353" xfId="970"/>
    <cellStyle name="normální_04Road" xfId="971"/>
    <cellStyle name="Note 2" xfId="972"/>
    <cellStyle name="Note 2 2" xfId="973"/>
    <cellStyle name="Note 2 2 2" xfId="974"/>
    <cellStyle name="Note 2 3" xfId="975"/>
    <cellStyle name="Note 3" xfId="976"/>
    <cellStyle name="Note 3 2" xfId="977"/>
    <cellStyle name="Note 4" xfId="978"/>
    <cellStyle name="Note 5" xfId="979"/>
    <cellStyle name="Note 5 2" xfId="980"/>
    <cellStyle name="Note 6" xfId="981"/>
    <cellStyle name="Note 6 2" xfId="982"/>
    <cellStyle name="Note 6 3" xfId="983"/>
    <cellStyle name="Output" xfId="1267" builtinId="21" customBuiltin="1"/>
    <cellStyle name="Output 2" xfId="984"/>
    <cellStyle name="Output 2 2" xfId="985"/>
    <cellStyle name="Output 2 2 2" xfId="986"/>
    <cellStyle name="Output 2 3" xfId="987"/>
    <cellStyle name="Output 3" xfId="988"/>
    <cellStyle name="Output 3 2" xfId="989"/>
    <cellStyle name="Output 4" xfId="990"/>
    <cellStyle name="Output 4 2" xfId="991"/>
    <cellStyle name="Output 5" xfId="992"/>
    <cellStyle name="Output 5 2" xfId="993"/>
    <cellStyle name="Output 6" xfId="994"/>
    <cellStyle name="Percent" xfId="995" builtinId="5"/>
    <cellStyle name="Percent [2]" xfId="996"/>
    <cellStyle name="Percent [2] 2" xfId="997"/>
    <cellStyle name="Percent [2] 3" xfId="998"/>
    <cellStyle name="Percent [2] 3 2" xfId="999"/>
    <cellStyle name="Percent [2] 4" xfId="1000"/>
    <cellStyle name="Percent [2] 4 2" xfId="1001"/>
    <cellStyle name="Percent [2] 5" xfId="1002"/>
    <cellStyle name="Percent [2] 6" xfId="1003"/>
    <cellStyle name="Percent [2] 7" xfId="1004"/>
    <cellStyle name="Percent 2" xfId="1005"/>
    <cellStyle name="Percent 3" xfId="1006"/>
    <cellStyle name="Percent 4" xfId="1007"/>
    <cellStyle name="Percent 5" xfId="1008"/>
    <cellStyle name="Percent 6" xfId="1009"/>
    <cellStyle name="Percent 7" xfId="1010"/>
    <cellStyle name="Percent 8" xfId="1011"/>
    <cellStyle name="Percent 9" xfId="1012"/>
    <cellStyle name="PERCENTAGE" xfId="1013"/>
    <cellStyle name="PERCENTAGE 2" xfId="1014"/>
    <cellStyle name="PERCENTAGE 3" xfId="1015"/>
    <cellStyle name="PERCENTAGE 3 2" xfId="1016"/>
    <cellStyle name="PERCENTAGE 4" xfId="1017"/>
    <cellStyle name="PERCENTAGE 4 2" xfId="1018"/>
    <cellStyle name="PERCENTAGE 5" xfId="1019"/>
    <cellStyle name="PERCENTAGE 6" xfId="1020"/>
    <cellStyle name="RevList" xfId="1021"/>
    <cellStyle name="S—_x0008_" xfId="1022"/>
    <cellStyle name="Special" xfId="1023"/>
    <cellStyle name="Special 2" xfId="1024"/>
    <cellStyle name="Special 2 2" xfId="1025"/>
    <cellStyle name="Special_A MIX SCHEDULE LCL JUN 2015" xfId="1026"/>
    <cellStyle name="Style 1" xfId="1027"/>
    <cellStyle name="Style 1 2" xfId="1028"/>
    <cellStyle name="Style 1 2 2" xfId="1029"/>
    <cellStyle name="Style 1 2 2 2" xfId="1030"/>
    <cellStyle name="Style 1 2 3" xfId="1031"/>
    <cellStyle name="Style 1 2 3 2" xfId="1032"/>
    <cellStyle name="Style 1 3" xfId="1033"/>
    <cellStyle name="Style 1 3 2" xfId="1034"/>
    <cellStyle name="Style 1_A MIX SCHEDULE LCL JUN 2015" xfId="1035"/>
    <cellStyle name="Style 2" xfId="1036"/>
    <cellStyle name="Style 3" xfId="1037"/>
    <cellStyle name="Style 4" xfId="1038"/>
    <cellStyle name="Style 5" xfId="1039"/>
    <cellStyle name="subhead" xfId="1040"/>
    <cellStyle name="Subtotal" xfId="1041"/>
    <cellStyle name="Title 2" xfId="1042"/>
    <cellStyle name="Title 2 2" xfId="1043"/>
    <cellStyle name="Title 2 2 2" xfId="1044"/>
    <cellStyle name="Title 2 3" xfId="1045"/>
    <cellStyle name="Title 3" xfId="1046"/>
    <cellStyle name="Title 3 2" xfId="1047"/>
    <cellStyle name="Title 4" xfId="1048"/>
    <cellStyle name="Title 4 2" xfId="1049"/>
    <cellStyle name="Title 5" xfId="1050"/>
    <cellStyle name="Title 6" xfId="1051"/>
    <cellStyle name="Total" xfId="1273" builtinId="25" customBuiltin="1"/>
    <cellStyle name="Total 2" xfId="1052"/>
    <cellStyle name="Total 2 2" xfId="1053"/>
    <cellStyle name="Total 2 2 2" xfId="1054"/>
    <cellStyle name="Total 3" xfId="1055"/>
    <cellStyle name="Total 4" xfId="1056"/>
    <cellStyle name="Total 4 2" xfId="1057"/>
    <cellStyle name="Total 5" xfId="1058"/>
    <cellStyle name="Total 5 2" xfId="1059"/>
    <cellStyle name="Warning Text" xfId="1271" builtinId="11" customBuiltin="1"/>
    <cellStyle name="Warning Text 2" xfId="1060"/>
    <cellStyle name="Warning Text 2 2" xfId="1061"/>
    <cellStyle name="Warning Text 3" xfId="1062"/>
    <cellStyle name="Warning Text 3 2" xfId="1063"/>
    <cellStyle name="Warning Text 4" xfId="1064"/>
    <cellStyle name="Warning Text 5" xfId="1065"/>
    <cellStyle name="アクセント 1" xfId="1066"/>
    <cellStyle name="アクセント 2" xfId="1067"/>
    <cellStyle name="アクセント 3" xfId="1068"/>
    <cellStyle name="アクセント 4" xfId="1069"/>
    <cellStyle name="アクセント 5" xfId="1070"/>
    <cellStyle name="アクセント 6" xfId="1071"/>
    <cellStyle name="タイトル" xfId="1072"/>
    <cellStyle name="チェック セル" xfId="1073"/>
    <cellStyle name="どちらでもない" xfId="1074"/>
    <cellStyle name="ハイパー??ク" xfId="1075"/>
    <cellStyle name="ハイパー??ク 2" xfId="1076"/>
    <cellStyle name="ハイパー??ク 2 2" xfId="1077"/>
    <cellStyle name="ハイパー??ク 2 3" xfId="1078"/>
    <cellStyle name="ハイパー??ク 3" xfId="1079"/>
    <cellStyle name="ハイパー??ク_A MIX SCHEDULE LCL JUN 2015" xfId="1080"/>
    <cellStyle name="メモ" xfId="1081"/>
    <cellStyle name="リンク セル" xfId="1082"/>
    <cellStyle name="เครื่องหมายจุลภาค [0]_N1222H#" xfId="1083"/>
    <cellStyle name="เครื่องหมายจุลภาค_N1222H#" xfId="1084"/>
    <cellStyle name="เครื่องหมายสกุลเงิน [0]_N1222H#" xfId="1085"/>
    <cellStyle name="เครื่องหมายสกุลเงิน_N1222H#" xfId="1086"/>
    <cellStyle name="ปกติ_N1222H#" xfId="1087"/>
    <cellStyle name="똿뗦먛귟 [0.00]_PRODUCT DETAIL Q1" xfId="1088"/>
    <cellStyle name="똿뗦먛귟_PRODUCT DETAIL Q1" xfId="1089"/>
    <cellStyle name="믅됞 [0.00]_PRODUCT DETAIL Q1" xfId="1090"/>
    <cellStyle name="믅됞_PRODUCT DETAIL Q1" xfId="1091"/>
    <cellStyle name="백분율_HOBONG" xfId="1092"/>
    <cellStyle name="뷭?_BOOKSHIP" xfId="1093"/>
    <cellStyle name="콤마 [0]_1202" xfId="1094"/>
    <cellStyle name="콤마_1202" xfId="1095"/>
    <cellStyle name="통화 [0]_1202" xfId="1096"/>
    <cellStyle name="통화_1202" xfId="1097"/>
    <cellStyle name="표준_(정보부문)월별인원계획" xfId="1098"/>
    <cellStyle name="一般_2005-03-01 Long Term Schedule-China-1" xfId="1099"/>
    <cellStyle name="中等" xfId="1100"/>
    <cellStyle name="備註" xfId="1101"/>
    <cellStyle name="入力" xfId="1102"/>
    <cellStyle name="出力" xfId="1103"/>
    <cellStyle name="千位分隔[0]_DAILY" xfId="1104"/>
    <cellStyle name="千位分隔_DAILY" xfId="1105"/>
    <cellStyle name="千分位[0]_ASE1004A" xfId="1106"/>
    <cellStyle name="千分位_ASE1004A" xfId="1107"/>
    <cellStyle name="合計" xfId="1108"/>
    <cellStyle name="壞" xfId="1109"/>
    <cellStyle name="好" xfId="1110"/>
    <cellStyle name="好 2" xfId="1111"/>
    <cellStyle name="好_MED WB ARB 1st Quarter 2013" xfId="1112"/>
    <cellStyle name="好_MED WB ARB 1st Quarter 2015" xfId="1113"/>
    <cellStyle name="好_MED WB ARB 1st Quarter 2015v2" xfId="1114"/>
    <cellStyle name="好_MED WB ARB 2nd Quarter 2014" xfId="1115"/>
    <cellStyle name="好_MED WB ARB 2nd Quarter 2014V2" xfId="1116"/>
    <cellStyle name="好_MED WB ARB 3rd Quarter 2013" xfId="1117"/>
    <cellStyle name="好_MED WB ARB 4th Quarter 2013V1" xfId="1118"/>
    <cellStyle name="好_NW EUR SVC Westbound RF Arbitraries 2nd Qtr 2014" xfId="1119"/>
    <cellStyle name="好_NW EUR SVC Westbound RF Arbitraries 3rd Qtr 2013" xfId="1120"/>
    <cellStyle name="好_NW EUR SVC Westbound RF Arbitraries 3rd Qtr 2014" xfId="1121"/>
    <cellStyle name="好_NWE 2011 3rd qu WB ARB proposal" xfId="1122"/>
    <cellStyle name="好_NWE 2011 4thQ WB ARB proposal" xfId="1123"/>
    <cellStyle name="好_NWE WB ARB 1st Quarter 2013" xfId="1124"/>
    <cellStyle name="好_NWE WB ARB 1st Quarter 2013V2" xfId="1125"/>
    <cellStyle name="好_NWE WB ARB 1st Quarter 2014" xfId="1126"/>
    <cellStyle name="好_NWE WB ARB 2nd Quarter 2012 proposals" xfId="1127"/>
    <cellStyle name="好_NWE WB ARB 2nd Quarter 2013" xfId="1128"/>
    <cellStyle name="好_NWE WB ARB 2nd Quarter 2013 V1" xfId="1129"/>
    <cellStyle name="好_NWE WB ARB 2nd Quarter 2013 V4" xfId="1130"/>
    <cellStyle name="好_NWE WB ARB 2nd Quarter 2014(20140529-20140630)" xfId="1131"/>
    <cellStyle name="好_NWE WB ARB 2nd Quarter 2014v2" xfId="1132"/>
    <cellStyle name="好_NWE WB ARB 2nd Quarter 2014v3 (1)" xfId="1133"/>
    <cellStyle name="好_NWE WB ARB 3rd Quarter 2012" xfId="1134"/>
    <cellStyle name="好_NWE WB ARB 3rd Quarter 2013" xfId="1135"/>
    <cellStyle name="好_NWE WB ARB 3rd Quarter 2014" xfId="1136"/>
    <cellStyle name="好_NWE WB ARB 4th Quarter 2012" xfId="1137"/>
    <cellStyle name="好_NWE WB ARB 4th Quarter 2012 update" xfId="1138"/>
    <cellStyle name="好_NWE WB ARB 4th Quarter 2013" xfId="1139"/>
    <cellStyle name="好_NWE WB ARB 4th Quarter 2014" xfId="1140"/>
    <cellStyle name="好_NWE WB ARB NOV 25-DEC 31 2011" xfId="1141"/>
    <cellStyle name="好_NWE WB ARB Q1 2012" xfId="1142"/>
    <cellStyle name="好_REVISED NWE WB ARB 3rd Quarter 2013" xfId="1143"/>
    <cellStyle name="好_UPDATED NWE WB ARB 1st Quarter 2013" xfId="1144"/>
    <cellStyle name="巍葆 [0]_95鼻褒瞳" xfId="1145"/>
    <cellStyle name="巍葆_95鼻褒瞳" xfId="1146"/>
    <cellStyle name="差" xfId="1147"/>
    <cellStyle name="差_MED WB ARB 1st Quarter 2013" xfId="1148"/>
    <cellStyle name="差_MED WB ARB 1st Quarter 2015" xfId="1149"/>
    <cellStyle name="差_MED WB ARB 1st Quarter 2015v2" xfId="1150"/>
    <cellStyle name="差_MED WB ARB 2nd Quarter 2014" xfId="1151"/>
    <cellStyle name="差_MED WB ARB 2nd Quarter 2014V2" xfId="1152"/>
    <cellStyle name="差_MED WB ARB 3rd Quarter 2013" xfId="1153"/>
    <cellStyle name="差_MED WB ARB 4th Quarter 2013V1" xfId="1154"/>
    <cellStyle name="差_NW EUR SVC Westbound RF Arbitraries 2nd Qtr 2014" xfId="1155"/>
    <cellStyle name="差_NW EUR SVC Westbound RF Arbitraries 3rd Qtr 2013" xfId="1156"/>
    <cellStyle name="差_NW EUR SVC Westbound RF Arbitraries 3rd Qtr 2014" xfId="1157"/>
    <cellStyle name="差_NWE 2011 3rd qu WB ARB proposal" xfId="1158"/>
    <cellStyle name="差_NWE 2011 4thQ WB ARB proposal" xfId="1159"/>
    <cellStyle name="差_NWE WB ARB 1st Quarter 2013" xfId="1160"/>
    <cellStyle name="差_NWE WB ARB 1st Quarter 2013V2" xfId="1161"/>
    <cellStyle name="差_NWE WB ARB 1st Quarter 2014" xfId="1162"/>
    <cellStyle name="差_NWE WB ARB 2nd Quarter 2012 proposals" xfId="1163"/>
    <cellStyle name="差_NWE WB ARB 2nd Quarter 2013" xfId="1164"/>
    <cellStyle name="差_NWE WB ARB 2nd Quarter 2013 V1" xfId="1165"/>
    <cellStyle name="差_NWE WB ARB 2nd Quarter 2013 V4" xfId="1166"/>
    <cellStyle name="差_NWE WB ARB 2nd Quarter 2014(20140529-20140630)" xfId="1167"/>
    <cellStyle name="差_NWE WB ARB 2nd Quarter 2014v2" xfId="1168"/>
    <cellStyle name="差_NWE WB ARB 2nd Quarter 2014v3 (1)" xfId="1169"/>
    <cellStyle name="差_NWE WB ARB 3rd Quarter 2012" xfId="1170"/>
    <cellStyle name="差_NWE WB ARB 3rd Quarter 2013" xfId="1171"/>
    <cellStyle name="差_NWE WB ARB 3rd Quarter 2014" xfId="1172"/>
    <cellStyle name="差_NWE WB ARB 4th Quarter 2012" xfId="1173"/>
    <cellStyle name="差_NWE WB ARB 4th Quarter 2012 update" xfId="1174"/>
    <cellStyle name="差_NWE WB ARB 4th Quarter 2013" xfId="1175"/>
    <cellStyle name="差_NWE WB ARB 4th Quarter 2014" xfId="1176"/>
    <cellStyle name="差_NWE WB ARB NOV 25-DEC 31 2011" xfId="1177"/>
    <cellStyle name="差_NWE WB ARB Q1 2012" xfId="1178"/>
    <cellStyle name="差_REVISED NWE WB ARB 3rd Quarter 2013" xfId="1179"/>
    <cellStyle name="差_UPDATED NWE WB ARB 1st Quarter 2013" xfId="1180"/>
    <cellStyle name="常规 2" xfId="1181"/>
    <cellStyle name="常规 2 2" xfId="1182"/>
    <cellStyle name="常规 2 2 2" xfId="1364"/>
    <cellStyle name="常规 2 2 2 2 2" xfId="1365"/>
    <cellStyle name="常规 2 2 2 2 2 3" xfId="1366"/>
    <cellStyle name="常规 2 2 2 2 4" xfId="1367"/>
    <cellStyle name="常规 2 2 2 4" xfId="1368"/>
    <cellStyle name="常规 2_Xl0001226" xfId="1183"/>
    <cellStyle name="常规 3" xfId="1184"/>
    <cellStyle name="常规 4" xfId="1185"/>
    <cellStyle name="常规_AEN LTS(20071031) " xfId="1186"/>
    <cellStyle name="强调文字颜色 1" xfId="1187"/>
    <cellStyle name="强调文字颜色 2" xfId="1188"/>
    <cellStyle name="强调文字颜色 3" xfId="1189"/>
    <cellStyle name="强调文字颜色 4" xfId="1190"/>
    <cellStyle name="强调文字颜色 5" xfId="1191"/>
    <cellStyle name="强调文字颜色 6" xfId="1192"/>
    <cellStyle name="悪い" xfId="1193"/>
    <cellStyle name="昗弨_INLAND fm Tianjin.98" xfId="1194"/>
    <cellStyle name="标题" xfId="1195"/>
    <cellStyle name="标题 1" xfId="1196"/>
    <cellStyle name="标题 2" xfId="1197"/>
    <cellStyle name="标题 3" xfId="1198"/>
    <cellStyle name="标题 4" xfId="1199"/>
    <cellStyle name="标题_MED WB ARB 1st Quarter 2013" xfId="1200"/>
    <cellStyle name="桁区切り [0.00]_StartUp" xfId="1201"/>
    <cellStyle name="桁区切り_StartUp" xfId="1202"/>
    <cellStyle name="检查单元格" xfId="1203"/>
    <cellStyle name="標?_(hk t.s rate arrgd- MAY 1999)" xfId="1204"/>
    <cellStyle name="標準_2001 TSR0201編集" xfId="1205"/>
    <cellStyle name="標題" xfId="1206"/>
    <cellStyle name="標題 1" xfId="1207"/>
    <cellStyle name="標題 2" xfId="1208"/>
    <cellStyle name="標題 3" xfId="1209"/>
    <cellStyle name="標題 4" xfId="1210"/>
    <cellStyle name="檢查儲存格" xfId="1211"/>
    <cellStyle name="汇总" xfId="1212"/>
    <cellStyle name="注释" xfId="1213"/>
    <cellStyle name="良い" xfId="1214"/>
    <cellStyle name="表示済みのハイパー??ク" xfId="1215"/>
    <cellStyle name="表示済みのハイパー??ク 2" xfId="1216"/>
    <cellStyle name="表示済みのハイパー??ク 2 2" xfId="1217"/>
    <cellStyle name="表示済みのハイパー??ク 2 3" xfId="1218"/>
    <cellStyle name="表示済みのハイパー??ク 3" xfId="1219"/>
    <cellStyle name="表示済みのハイパー??ク_A MIX SCHEDULE LCL JUN 2015" xfId="1220"/>
    <cellStyle name="見出し 1" xfId="1221"/>
    <cellStyle name="見出し 2" xfId="1222"/>
    <cellStyle name="見出し 3" xfId="1223"/>
    <cellStyle name="見出し 4" xfId="1224"/>
    <cellStyle name="解释性文本" xfId="1225"/>
    <cellStyle name="計算" xfId="1226"/>
    <cellStyle name="計算方式" xfId="1227"/>
    <cellStyle name="說明文字" xfId="1228"/>
    <cellStyle name="説明文" xfId="1229"/>
    <cellStyle name="警告文" xfId="1230"/>
    <cellStyle name="警告文字" xfId="1231"/>
    <cellStyle name="警告文本" xfId="1232"/>
    <cellStyle name="计算" xfId="1233"/>
    <cellStyle name="貨幣 [0]_ASE1004A" xfId="1234"/>
    <cellStyle name="貨幣[0]_pldt" xfId="1235"/>
    <cellStyle name="貨幣_ASE1004A" xfId="1236"/>
    <cellStyle name="货币[0]_DAILY" xfId="1237"/>
    <cellStyle name="货币_DAILY" xfId="1238"/>
    <cellStyle name="超連結_ECSYSTEM" xfId="1239"/>
    <cellStyle name="輔色1" xfId="1240"/>
    <cellStyle name="輔色2" xfId="1241"/>
    <cellStyle name="輔色3" xfId="1242"/>
    <cellStyle name="輔色4" xfId="1243"/>
    <cellStyle name="輔色5" xfId="1244"/>
    <cellStyle name="輔色6" xfId="1245"/>
    <cellStyle name="輸入" xfId="1246"/>
    <cellStyle name="輸出" xfId="1247"/>
    <cellStyle name="输入" xfId="1248"/>
    <cellStyle name="输出" xfId="1249"/>
    <cellStyle name="适中" xfId="1250"/>
    <cellStyle name="通貨 [0.00]_StartUp" xfId="1251"/>
    <cellStyle name="通貨_StartUp" xfId="1252"/>
    <cellStyle name="連結的儲存格" xfId="1253"/>
    <cellStyle name="链接单元格" xfId="1254"/>
    <cellStyle name="隨後的超連結_ECSYSTEM" xfId="1255"/>
    <cellStyle name="集計" xfId="1256"/>
    <cellStyle name="鱔 [0]_95鼻褒瞳" xfId="1257"/>
    <cellStyle name="鱔_95鼻褒瞳" xfId="1258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41</xdr:row>
      <xdr:rowOff>0</xdr:rowOff>
    </xdr:from>
    <xdr:to>
      <xdr:col>5</xdr:col>
      <xdr:colOff>1133475</xdr:colOff>
      <xdr:row>41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41</xdr:row>
      <xdr:rowOff>0</xdr:rowOff>
    </xdr:from>
    <xdr:to>
      <xdr:col>5</xdr:col>
      <xdr:colOff>1133475</xdr:colOff>
      <xdr:row>41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41</xdr:row>
      <xdr:rowOff>0</xdr:rowOff>
    </xdr:from>
    <xdr:to>
      <xdr:col>5</xdr:col>
      <xdr:colOff>1133475</xdr:colOff>
      <xdr:row>41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41</xdr:row>
      <xdr:rowOff>0</xdr:rowOff>
    </xdr:from>
    <xdr:to>
      <xdr:col>5</xdr:col>
      <xdr:colOff>1133475</xdr:colOff>
      <xdr:row>41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A1:L51"/>
  <sheetViews>
    <sheetView tabSelected="1" view="pageBreakPreview" zoomScaleNormal="100" zoomScaleSheetLayoutView="100" workbookViewId="0"/>
  </sheetViews>
  <sheetFormatPr defaultRowHeight="14.25"/>
  <cols>
    <col min="1" max="2" width="9" style="52"/>
    <col min="3" max="3" width="9" style="52" customWidth="1"/>
    <col min="4" max="10" width="9" style="52"/>
    <col min="11" max="11" width="8.75" style="53" customWidth="1"/>
    <col min="12" max="12" width="2.875" style="52" customWidth="1"/>
    <col min="13" max="16384" width="9" style="52"/>
  </cols>
  <sheetData>
    <row r="1" spans="1:12" s="20" customFormat="1" ht="13.5" thickTop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s="20" customFormat="1" ht="12.7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s="20" customFormat="1" ht="12.7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 s="20" customFormat="1" ht="32.25">
      <c r="A4" s="24" t="s">
        <v>77</v>
      </c>
      <c r="B4" s="22"/>
      <c r="C4" s="22"/>
      <c r="E4" s="22"/>
      <c r="F4" s="22"/>
      <c r="G4" s="22"/>
      <c r="H4" s="22"/>
      <c r="I4" s="22"/>
      <c r="J4" s="22"/>
      <c r="K4" s="22"/>
      <c r="L4" s="23"/>
    </row>
    <row r="5" spans="1:12" s="20" customFormat="1" ht="12.7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s="20" customFormat="1" ht="12.7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2" s="20" customFormat="1" ht="12.7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1:12" s="20" customFormat="1" ht="12.75">
      <c r="A8" s="25" t="s">
        <v>9</v>
      </c>
      <c r="B8" s="22"/>
      <c r="C8" s="22"/>
      <c r="D8" s="22"/>
      <c r="E8" s="26" t="s">
        <v>10</v>
      </c>
      <c r="F8" s="22"/>
      <c r="G8" s="22"/>
      <c r="H8" s="22"/>
      <c r="I8" s="22"/>
      <c r="J8" s="22"/>
      <c r="K8" s="22"/>
      <c r="L8" s="23"/>
    </row>
    <row r="9" spans="1:12" s="20" customFormat="1" ht="12.75">
      <c r="A9" s="27" t="s">
        <v>11</v>
      </c>
      <c r="B9" s="22"/>
      <c r="C9" s="22"/>
      <c r="D9" s="22"/>
      <c r="E9" s="28" t="s">
        <v>12</v>
      </c>
      <c r="F9" s="22"/>
      <c r="G9" s="22"/>
      <c r="H9" s="22"/>
      <c r="I9" s="22"/>
      <c r="J9" s="22"/>
      <c r="K9" s="22"/>
      <c r="L9" s="23"/>
    </row>
    <row r="10" spans="1:12" s="20" customFormat="1" ht="12.75">
      <c r="A10" s="27" t="s">
        <v>13</v>
      </c>
      <c r="B10" s="22"/>
      <c r="C10" s="22"/>
      <c r="D10" s="22"/>
      <c r="E10" s="28" t="s">
        <v>14</v>
      </c>
      <c r="F10" s="22"/>
      <c r="G10" s="22"/>
      <c r="H10" s="22"/>
      <c r="I10" s="22"/>
      <c r="J10" s="22"/>
      <c r="K10" s="22"/>
      <c r="L10" s="23"/>
    </row>
    <row r="11" spans="1:12" s="20" customFormat="1" ht="12.7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s="33" customFormat="1" ht="12.75">
      <c r="A12" s="29" t="s">
        <v>78</v>
      </c>
      <c r="B12" s="30"/>
      <c r="C12" s="30"/>
      <c r="D12" s="31" t="s">
        <v>15</v>
      </c>
      <c r="E12" s="30"/>
      <c r="F12" s="30"/>
      <c r="G12" s="31" t="s">
        <v>16</v>
      </c>
      <c r="H12" s="30"/>
      <c r="I12" s="30"/>
      <c r="J12" s="30"/>
      <c r="K12" s="30"/>
      <c r="L12" s="32"/>
    </row>
    <row r="13" spans="1:12" s="33" customFormat="1" ht="12.75">
      <c r="A13" s="34" t="s">
        <v>79</v>
      </c>
      <c r="B13" s="30"/>
      <c r="C13" s="30"/>
      <c r="D13" s="35" t="s">
        <v>37</v>
      </c>
      <c r="E13" s="30"/>
      <c r="F13" s="30"/>
      <c r="G13" s="35" t="s">
        <v>38</v>
      </c>
      <c r="H13" s="30"/>
      <c r="I13" s="30"/>
      <c r="J13" s="30"/>
      <c r="K13" s="30"/>
      <c r="L13" s="32"/>
    </row>
    <row r="14" spans="1:12" s="33" customFormat="1" ht="12.75">
      <c r="A14" s="34" t="s">
        <v>80</v>
      </c>
      <c r="B14" s="30"/>
      <c r="C14" s="30"/>
      <c r="D14" s="35" t="s">
        <v>39</v>
      </c>
      <c r="E14" s="30"/>
      <c r="F14" s="30"/>
      <c r="G14" s="35" t="s">
        <v>40</v>
      </c>
      <c r="H14" s="30"/>
      <c r="I14" s="30"/>
      <c r="J14" s="30"/>
      <c r="K14" s="30"/>
      <c r="L14" s="32"/>
    </row>
    <row r="15" spans="1:12" s="20" customFormat="1" ht="12.7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s="20" customFormat="1" ht="12.7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s="20" customFormat="1" ht="43.5" customHeight="1">
      <c r="A17" s="618" t="s">
        <v>17</v>
      </c>
      <c r="B17" s="619"/>
      <c r="C17" s="619"/>
      <c r="D17" s="619"/>
      <c r="E17" s="619"/>
      <c r="F17" s="619"/>
      <c r="G17" s="619"/>
      <c r="H17" s="619"/>
      <c r="I17" s="619"/>
      <c r="J17" s="619"/>
      <c r="K17" s="619"/>
      <c r="L17" s="620"/>
    </row>
    <row r="18" spans="1:12" s="39" customFormat="1" ht="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s="39" customFormat="1" ht="1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s="39" customFormat="1" ht="22.5">
      <c r="A20" s="621" t="s">
        <v>28</v>
      </c>
      <c r="B20" s="622"/>
      <c r="C20" s="622"/>
      <c r="D20" s="622"/>
      <c r="E20" s="622"/>
      <c r="F20" s="622"/>
      <c r="G20" s="622"/>
      <c r="H20" s="622"/>
      <c r="I20" s="622"/>
      <c r="J20" s="622"/>
      <c r="K20" s="622"/>
      <c r="L20" s="623"/>
    </row>
    <row r="21" spans="1:12" s="43" customFormat="1" ht="1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 s="47" customFormat="1" ht="15" customHeight="1">
      <c r="A22" s="44"/>
      <c r="B22" s="45"/>
      <c r="C22" s="45"/>
      <c r="D22" s="45"/>
      <c r="E22" s="45"/>
      <c r="F22" s="617" t="s">
        <v>29</v>
      </c>
      <c r="G22" s="617"/>
      <c r="H22" s="45"/>
      <c r="I22" s="45"/>
      <c r="J22" s="45"/>
      <c r="K22" s="45"/>
      <c r="L22" s="46"/>
    </row>
    <row r="23" spans="1:12" s="47" customFormat="1" ht="15" customHeight="1">
      <c r="A23" s="44"/>
      <c r="B23" s="45"/>
      <c r="C23" s="45"/>
      <c r="D23" s="48" t="s">
        <v>20</v>
      </c>
      <c r="E23" s="45"/>
      <c r="F23" s="45"/>
      <c r="G23" s="45"/>
      <c r="H23" s="45"/>
      <c r="I23" s="48" t="s">
        <v>21</v>
      </c>
      <c r="J23" s="45"/>
      <c r="K23" s="45"/>
      <c r="L23" s="46"/>
    </row>
    <row r="24" spans="1:12" s="47" customFormat="1" ht="1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6"/>
    </row>
    <row r="25" spans="1:12" s="47" customFormat="1" ht="15" customHeigh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2" s="47" customFormat="1" ht="15" customHeight="1">
      <c r="A26" s="44"/>
      <c r="B26" s="617" t="s">
        <v>18</v>
      </c>
      <c r="C26" s="617"/>
      <c r="D26" s="45"/>
      <c r="E26" s="45"/>
      <c r="F26" s="48" t="s">
        <v>43</v>
      </c>
      <c r="G26" s="45"/>
      <c r="H26" s="45"/>
      <c r="I26" s="45"/>
      <c r="J26" s="617" t="s">
        <v>27</v>
      </c>
      <c r="K26" s="617"/>
      <c r="L26" s="46"/>
    </row>
    <row r="27" spans="1:12" s="47" customFormat="1" ht="15" customHeight="1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1:12" s="47" customFormat="1" ht="15" customHeight="1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</row>
    <row r="29" spans="1:12" s="47" customFormat="1" ht="15" customHeight="1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8" t="s">
        <v>30</v>
      </c>
      <c r="L29" s="46"/>
    </row>
    <row r="30" spans="1:12" s="47" customFormat="1" ht="27" customHeight="1">
      <c r="A30" s="49" t="s">
        <v>35</v>
      </c>
      <c r="B30" s="45"/>
      <c r="C30" s="65" t="s">
        <v>84</v>
      </c>
      <c r="D30" s="45"/>
      <c r="E30" s="45"/>
      <c r="F30" s="624" t="s">
        <v>19</v>
      </c>
      <c r="G30" s="624"/>
      <c r="H30" s="45"/>
      <c r="I30" s="50" t="s">
        <v>55</v>
      </c>
      <c r="J30" s="45"/>
      <c r="L30" s="46"/>
    </row>
    <row r="31" spans="1:12" s="47" customFormat="1" ht="15" customHeight="1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</row>
    <row r="32" spans="1:12" s="47" customFormat="1" ht="15" customHeight="1">
      <c r="A32" s="44"/>
      <c r="B32" s="45"/>
      <c r="C32" s="45"/>
      <c r="D32" s="45"/>
      <c r="E32" s="45"/>
      <c r="F32" s="45"/>
      <c r="G32" s="45"/>
      <c r="H32" s="50" t="s">
        <v>102</v>
      </c>
      <c r="I32" s="45"/>
      <c r="J32" s="45"/>
      <c r="K32" s="45"/>
      <c r="L32" s="46"/>
    </row>
    <row r="33" spans="1:12" s="47" customFormat="1" ht="15" customHeigh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51"/>
      <c r="L33" s="46"/>
    </row>
    <row r="34" spans="1:12" s="47" customFormat="1" ht="15" customHeight="1">
      <c r="A34" s="44"/>
      <c r="B34" s="617" t="s">
        <v>26</v>
      </c>
      <c r="C34" s="617"/>
      <c r="D34" s="45"/>
      <c r="E34" s="45"/>
      <c r="F34" s="48" t="s">
        <v>42</v>
      </c>
      <c r="G34" s="45"/>
      <c r="H34" s="45"/>
      <c r="I34" s="45"/>
      <c r="J34" s="51" t="s">
        <v>22</v>
      </c>
      <c r="K34" s="45"/>
      <c r="L34" s="46"/>
    </row>
    <row r="35" spans="1:12" s="47" customFormat="1" ht="15" customHeight="1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s="47" customFormat="1" ht="15" customHeight="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</row>
    <row r="37" spans="1:12" s="47" customFormat="1" ht="15" customHeight="1">
      <c r="A37" s="44"/>
      <c r="B37" s="45"/>
      <c r="C37" s="45"/>
      <c r="D37" s="617" t="s">
        <v>25</v>
      </c>
      <c r="E37" s="617"/>
      <c r="F37" s="45"/>
      <c r="G37" s="45"/>
      <c r="H37" s="625" t="s">
        <v>23</v>
      </c>
      <c r="I37" s="625"/>
      <c r="J37" s="48"/>
      <c r="K37" s="45"/>
      <c r="L37" s="46"/>
    </row>
    <row r="38" spans="1:12" s="47" customFormat="1" ht="15" customHeight="1">
      <c r="A38" s="44"/>
      <c r="B38" s="45"/>
      <c r="C38" s="45"/>
      <c r="D38" s="45"/>
      <c r="E38" s="45"/>
      <c r="F38" s="617" t="s">
        <v>24</v>
      </c>
      <c r="G38" s="617"/>
      <c r="H38" s="45"/>
      <c r="I38" s="45"/>
      <c r="J38" s="45"/>
      <c r="K38" s="45"/>
      <c r="L38" s="46"/>
    </row>
    <row r="39" spans="1:12" s="47" customFormat="1" ht="15" customHeight="1">
      <c r="A39" s="44"/>
      <c r="B39" s="45"/>
      <c r="C39" s="45"/>
      <c r="D39" s="45"/>
      <c r="E39" s="45"/>
      <c r="F39" s="51"/>
      <c r="G39" s="51"/>
      <c r="H39" s="45"/>
      <c r="I39" s="45"/>
      <c r="J39" s="45"/>
      <c r="K39" s="41"/>
      <c r="L39" s="46"/>
    </row>
    <row r="40" spans="1:12" s="43" customFormat="1" ht="5.25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2"/>
    </row>
    <row r="41" spans="1:12" s="43" customFormat="1" ht="15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37"/>
      <c r="L41" s="42"/>
    </row>
    <row r="42" spans="1:12" s="39" customFormat="1" ht="15" customHeight="1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s="39" customFormat="1" ht="15" customHeight="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s="39" customFormat="1" ht="15" customHeight="1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s="39" customFormat="1" ht="27" customHeight="1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53"/>
      <c r="L45" s="38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3" type="noConversion"/>
  <hyperlinks>
    <hyperlink ref="B26" location="TAIWAN!A1" display="TAIWAN"/>
    <hyperlink ref="D23" location="USA!A1" display="USA"/>
    <hyperlink ref="F22" location="CHINA!A1" display="CHINA"/>
    <hyperlink ref="I23" location="KOREA!A1" display="SERVICE 5"/>
    <hyperlink ref="J26" location="MALAYSIA!A1" display="JAPAN"/>
    <hyperlink ref="J34" location="AUSTRALIA!A1" display="AUSTRALIA"/>
    <hyperlink ref="H37" location="SINGAPORE!A1" display="SINGAPORE"/>
    <hyperlink ref="F38" location="THAILAND!A1" display="SERVICE 11"/>
    <hyperlink ref="D37" location="HONGKONG!A1" display="HONGKONG"/>
    <hyperlink ref="B34" location="PHILIPPINES!A1" display="PHILIPPINES"/>
    <hyperlink ref="F30" location="JAPAN!A1" display="JAPAN"/>
    <hyperlink ref="A30" location="INDONESIA!A1" display="INDONESIA"/>
    <hyperlink ref="K29" location="EU!A1" display="EUROPE"/>
    <hyperlink ref="F34" location="CANADA!A1" display="CANADA"/>
    <hyperlink ref="F26" location="INDIA!A1" display="INDIA"/>
    <hyperlink ref="I30" location="HAIPHONG!A1" display="HAIPHONG"/>
    <hyperlink ref="C30" location="PHNOMPENH!A1" display="DUBAI"/>
    <hyperlink ref="H32" location="'DNN-JAPAN'!A1" display="DNN-JAPAN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</sheetPr>
  <dimension ref="A1:Z20"/>
  <sheetViews>
    <sheetView zoomScaleNormal="100" workbookViewId="0">
      <selection activeCell="A22" sqref="A22"/>
    </sheetView>
  </sheetViews>
  <sheetFormatPr defaultRowHeight="12.75"/>
  <cols>
    <col min="1" max="1" width="16.375" style="8" customWidth="1"/>
    <col min="2" max="2" width="5" style="8" customWidth="1"/>
    <col min="3" max="4" width="3" style="8" customWidth="1"/>
    <col min="5" max="5" width="4.875" style="8" customWidth="1"/>
    <col min="6" max="6" width="8.125" style="8" customWidth="1"/>
    <col min="7" max="7" width="10.25" style="8" customWidth="1"/>
    <col min="8" max="10" width="12.875" style="8" customWidth="1"/>
    <col min="11" max="11" width="9.625" style="8" customWidth="1"/>
    <col min="12" max="12" width="14.375" style="8" customWidth="1"/>
    <col min="13" max="13" width="14.625" style="8" customWidth="1"/>
    <col min="14" max="14" width="0" style="8" hidden="1" customWidth="1"/>
    <col min="15" max="16384" width="9" style="8"/>
  </cols>
  <sheetData>
    <row r="1" spans="1:26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</row>
    <row r="2" spans="1:26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</row>
    <row r="3" spans="1:26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</row>
    <row r="4" spans="1:26" s="10" customFormat="1" ht="23.25" customHeight="1" thickBot="1">
      <c r="A4" s="641" t="s">
        <v>213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</row>
    <row r="5" spans="1:26" s="10" customFormat="1" ht="9.75" customHeight="1" thickTop="1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</row>
    <row r="6" spans="1:26" ht="15" customHeight="1">
      <c r="A6" s="528" t="s">
        <v>36</v>
      </c>
    </row>
    <row r="7" spans="1:26" ht="16.5" thickBot="1">
      <c r="L7" s="86" t="s">
        <v>90</v>
      </c>
      <c r="M7" s="87">
        <f ca="1">TODAY()</f>
        <v>45163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26.25" thickBot="1">
      <c r="A8" s="272" t="s">
        <v>1</v>
      </c>
      <c r="B8" s="713" t="s">
        <v>3</v>
      </c>
      <c r="C8" s="731"/>
      <c r="D8" s="724"/>
      <c r="E8" s="713" t="s">
        <v>0</v>
      </c>
      <c r="F8" s="724"/>
      <c r="G8" s="360" t="s">
        <v>51</v>
      </c>
      <c r="H8" s="273" t="s">
        <v>101</v>
      </c>
      <c r="I8" s="273" t="s">
        <v>166</v>
      </c>
      <c r="J8" s="303" t="s">
        <v>167</v>
      </c>
      <c r="K8" s="713" t="s">
        <v>112</v>
      </c>
      <c r="L8" s="714"/>
      <c r="M8" s="346" t="s">
        <v>86</v>
      </c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s="91" customFormat="1" ht="16.5" customHeight="1">
      <c r="A9" s="165" t="s">
        <v>210</v>
      </c>
      <c r="B9" s="715" t="s">
        <v>241</v>
      </c>
      <c r="C9" s="716"/>
      <c r="D9" s="717"/>
      <c r="E9" s="166" t="s">
        <v>136</v>
      </c>
      <c r="F9" s="225">
        <v>45171</v>
      </c>
      <c r="G9" s="225">
        <f t="shared" ref="G9:G18" si="0">+F9+3</f>
        <v>45174</v>
      </c>
      <c r="H9" s="167">
        <f>+G9+25</f>
        <v>45199</v>
      </c>
      <c r="I9" s="167">
        <f>+G9+32</f>
        <v>45206</v>
      </c>
      <c r="J9" s="167">
        <f>+G9+40</f>
        <v>45214</v>
      </c>
      <c r="K9" s="73" t="s">
        <v>94</v>
      </c>
      <c r="L9" s="167">
        <f>+F9-3</f>
        <v>45168</v>
      </c>
      <c r="M9" s="718" t="s">
        <v>122</v>
      </c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6.5" customHeight="1">
      <c r="A10" s="350" t="s">
        <v>237</v>
      </c>
      <c r="B10" s="721" t="s">
        <v>188</v>
      </c>
      <c r="C10" s="722"/>
      <c r="D10" s="723"/>
      <c r="E10" s="347" t="s">
        <v>140</v>
      </c>
      <c r="F10" s="348">
        <v>45177</v>
      </c>
      <c r="G10" s="348">
        <f t="shared" si="0"/>
        <v>45180</v>
      </c>
      <c r="H10" s="348">
        <f t="shared" ref="H10:H18" si="1">+G10+25</f>
        <v>45205</v>
      </c>
      <c r="I10" s="348">
        <f t="shared" ref="I10:I18" si="2">+G10+32</f>
        <v>45212</v>
      </c>
      <c r="J10" s="348">
        <f t="shared" ref="J10:J18" si="3">+G10+40</f>
        <v>45220</v>
      </c>
      <c r="K10" s="57" t="s">
        <v>143</v>
      </c>
      <c r="L10" s="348">
        <f>+F10-2</f>
        <v>45175</v>
      </c>
      <c r="M10" s="71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6.5" customHeight="1">
      <c r="A11" s="350" t="s">
        <v>172</v>
      </c>
      <c r="B11" s="721" t="s">
        <v>280</v>
      </c>
      <c r="C11" s="722"/>
      <c r="D11" s="723"/>
      <c r="E11" s="347" t="s">
        <v>141</v>
      </c>
      <c r="F11" s="348">
        <v>45180</v>
      </c>
      <c r="G11" s="348">
        <f t="shared" si="0"/>
        <v>45183</v>
      </c>
      <c r="H11" s="348">
        <f t="shared" si="1"/>
        <v>45208</v>
      </c>
      <c r="I11" s="348">
        <f t="shared" si="2"/>
        <v>45215</v>
      </c>
      <c r="J11" s="348">
        <f t="shared" si="3"/>
        <v>45223</v>
      </c>
      <c r="K11" s="57" t="s">
        <v>206</v>
      </c>
      <c r="L11" s="348">
        <f>+F11-3</f>
        <v>45177</v>
      </c>
      <c r="M11" s="719"/>
    </row>
    <row r="12" spans="1:26" ht="16.5" customHeight="1">
      <c r="A12" s="351" t="s">
        <v>205</v>
      </c>
      <c r="B12" s="728" t="s">
        <v>281</v>
      </c>
      <c r="C12" s="729"/>
      <c r="D12" s="730"/>
      <c r="E12" s="347" t="s">
        <v>140</v>
      </c>
      <c r="F12" s="57">
        <f t="shared" ref="F12:F18" si="4">+F10+7</f>
        <v>45184</v>
      </c>
      <c r="G12" s="57">
        <f t="shared" si="0"/>
        <v>45187</v>
      </c>
      <c r="H12" s="348">
        <f t="shared" si="1"/>
        <v>45212</v>
      </c>
      <c r="I12" s="348">
        <f t="shared" si="2"/>
        <v>45219</v>
      </c>
      <c r="J12" s="348">
        <f t="shared" si="3"/>
        <v>45227</v>
      </c>
      <c r="K12" s="57" t="s">
        <v>143</v>
      </c>
      <c r="L12" s="348">
        <f>+F12-2</f>
        <v>45182</v>
      </c>
      <c r="M12" s="719"/>
    </row>
    <row r="13" spans="1:26" ht="16.5" customHeight="1">
      <c r="A13" s="350" t="s">
        <v>238</v>
      </c>
      <c r="B13" s="721" t="s">
        <v>188</v>
      </c>
      <c r="C13" s="722"/>
      <c r="D13" s="723"/>
      <c r="E13" s="347" t="s">
        <v>141</v>
      </c>
      <c r="F13" s="348">
        <f t="shared" si="4"/>
        <v>45187</v>
      </c>
      <c r="G13" s="348">
        <f t="shared" si="0"/>
        <v>45190</v>
      </c>
      <c r="H13" s="348">
        <f t="shared" si="1"/>
        <v>45215</v>
      </c>
      <c r="I13" s="348">
        <f t="shared" si="2"/>
        <v>45222</v>
      </c>
      <c r="J13" s="348">
        <f t="shared" si="3"/>
        <v>45230</v>
      </c>
      <c r="K13" s="57" t="s">
        <v>206</v>
      </c>
      <c r="L13" s="348">
        <f>+F13-3</f>
        <v>45184</v>
      </c>
      <c r="M13" s="719"/>
    </row>
    <row r="14" spans="1:26" ht="16.5" customHeight="1">
      <c r="A14" s="351" t="s">
        <v>282</v>
      </c>
      <c r="B14" s="728" t="s">
        <v>283</v>
      </c>
      <c r="C14" s="729"/>
      <c r="D14" s="730"/>
      <c r="E14" s="347" t="s">
        <v>140</v>
      </c>
      <c r="F14" s="57">
        <f t="shared" si="4"/>
        <v>45191</v>
      </c>
      <c r="G14" s="57">
        <f t="shared" si="0"/>
        <v>45194</v>
      </c>
      <c r="H14" s="348">
        <f t="shared" si="1"/>
        <v>45219</v>
      </c>
      <c r="I14" s="348">
        <f t="shared" si="2"/>
        <v>45226</v>
      </c>
      <c r="J14" s="348">
        <f t="shared" si="3"/>
        <v>45234</v>
      </c>
      <c r="K14" s="57" t="s">
        <v>143</v>
      </c>
      <c r="L14" s="348">
        <f>+F14-2</f>
        <v>45189</v>
      </c>
      <c r="M14" s="719"/>
    </row>
    <row r="15" spans="1:26" s="217" customFormat="1" ht="16.5" customHeight="1">
      <c r="A15" s="350" t="s">
        <v>184</v>
      </c>
      <c r="B15" s="721" t="s">
        <v>284</v>
      </c>
      <c r="C15" s="722"/>
      <c r="D15" s="723"/>
      <c r="E15" s="347" t="s">
        <v>141</v>
      </c>
      <c r="F15" s="348">
        <f t="shared" si="4"/>
        <v>45194</v>
      </c>
      <c r="G15" s="348">
        <f t="shared" si="0"/>
        <v>45197</v>
      </c>
      <c r="H15" s="348">
        <f t="shared" si="1"/>
        <v>45222</v>
      </c>
      <c r="I15" s="348">
        <f t="shared" si="2"/>
        <v>45229</v>
      </c>
      <c r="J15" s="348">
        <f t="shared" si="3"/>
        <v>45237</v>
      </c>
      <c r="K15" s="57" t="s">
        <v>206</v>
      </c>
      <c r="L15" s="348">
        <f>+F15-3</f>
        <v>45191</v>
      </c>
      <c r="M15" s="719"/>
    </row>
    <row r="16" spans="1:26" s="217" customFormat="1" ht="16.5" customHeight="1">
      <c r="A16" s="351" t="s">
        <v>239</v>
      </c>
      <c r="B16" s="728" t="s">
        <v>285</v>
      </c>
      <c r="C16" s="729"/>
      <c r="D16" s="730"/>
      <c r="E16" s="347" t="s">
        <v>140</v>
      </c>
      <c r="F16" s="57">
        <f t="shared" si="4"/>
        <v>45198</v>
      </c>
      <c r="G16" s="57">
        <f t="shared" si="0"/>
        <v>45201</v>
      </c>
      <c r="H16" s="348">
        <f t="shared" si="1"/>
        <v>45226</v>
      </c>
      <c r="I16" s="348">
        <f t="shared" si="2"/>
        <v>45233</v>
      </c>
      <c r="J16" s="348">
        <f t="shared" si="3"/>
        <v>45241</v>
      </c>
      <c r="K16" s="57" t="s">
        <v>143</v>
      </c>
      <c r="L16" s="348">
        <f>+F16-2</f>
        <v>45196</v>
      </c>
      <c r="M16" s="719"/>
    </row>
    <row r="17" spans="1:13" s="217" customFormat="1" ht="16.5" customHeight="1">
      <c r="A17" s="352" t="s">
        <v>172</v>
      </c>
      <c r="B17" s="721" t="s">
        <v>286</v>
      </c>
      <c r="C17" s="722"/>
      <c r="D17" s="723"/>
      <c r="E17" s="347" t="s">
        <v>141</v>
      </c>
      <c r="F17" s="349">
        <f t="shared" si="4"/>
        <v>45201</v>
      </c>
      <c r="G17" s="349">
        <f t="shared" si="0"/>
        <v>45204</v>
      </c>
      <c r="H17" s="348">
        <f t="shared" si="1"/>
        <v>45229</v>
      </c>
      <c r="I17" s="348">
        <f t="shared" si="2"/>
        <v>45236</v>
      </c>
      <c r="J17" s="348">
        <f t="shared" si="3"/>
        <v>45244</v>
      </c>
      <c r="K17" s="57" t="s">
        <v>206</v>
      </c>
      <c r="L17" s="348">
        <f>+F17-3</f>
        <v>45198</v>
      </c>
      <c r="M17" s="719"/>
    </row>
    <row r="18" spans="1:13" s="217" customFormat="1" ht="16.5" customHeight="1" thickBot="1">
      <c r="A18" s="224" t="s">
        <v>287</v>
      </c>
      <c r="B18" s="725" t="s">
        <v>240</v>
      </c>
      <c r="C18" s="726"/>
      <c r="D18" s="727"/>
      <c r="E18" s="260" t="s">
        <v>140</v>
      </c>
      <c r="F18" s="60">
        <f t="shared" si="4"/>
        <v>45205</v>
      </c>
      <c r="G18" s="60">
        <f t="shared" si="0"/>
        <v>45208</v>
      </c>
      <c r="H18" s="261">
        <f t="shared" si="1"/>
        <v>45233</v>
      </c>
      <c r="I18" s="261">
        <f t="shared" si="2"/>
        <v>45240</v>
      </c>
      <c r="J18" s="261">
        <f t="shared" si="3"/>
        <v>45248</v>
      </c>
      <c r="K18" s="60" t="s">
        <v>143</v>
      </c>
      <c r="L18" s="261">
        <f>+F18-2</f>
        <v>45203</v>
      </c>
      <c r="M18" s="720"/>
    </row>
    <row r="20" spans="1:13">
      <c r="A20" s="121" t="s">
        <v>88</v>
      </c>
    </row>
  </sheetData>
  <mergeCells count="18">
    <mergeCell ref="B9:D9"/>
    <mergeCell ref="M9:M18"/>
    <mergeCell ref="B13:D13"/>
    <mergeCell ref="E8:F8"/>
    <mergeCell ref="B18:D18"/>
    <mergeCell ref="B12:D12"/>
    <mergeCell ref="B14:D14"/>
    <mergeCell ref="B17:D17"/>
    <mergeCell ref="B8:D8"/>
    <mergeCell ref="B11:D11"/>
    <mergeCell ref="B10:D10"/>
    <mergeCell ref="B15:D15"/>
    <mergeCell ref="B16:D16"/>
    <mergeCell ref="A1:N1"/>
    <mergeCell ref="A2:N2"/>
    <mergeCell ref="A3:N3"/>
    <mergeCell ref="A4:M4"/>
    <mergeCell ref="K8:L8"/>
  </mergeCells>
  <phoneticPr fontId="3" type="noConversion"/>
  <hyperlinks>
    <hyperlink ref="A6" location="INDEX!A1" display="BACK TO INDEX"/>
  </hyperlinks>
  <pageMargins left="1.01" right="0.75" top="0.25" bottom="0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70C0"/>
  </sheetPr>
  <dimension ref="A1:G24"/>
  <sheetViews>
    <sheetView zoomScaleNormal="100" workbookViewId="0">
      <selection activeCell="A26" sqref="A26"/>
    </sheetView>
  </sheetViews>
  <sheetFormatPr defaultRowHeight="14.2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1" customFormat="1" ht="26.25">
      <c r="A1" s="635" t="s">
        <v>76</v>
      </c>
      <c r="B1" s="635"/>
      <c r="C1" s="635"/>
      <c r="D1" s="635"/>
      <c r="E1" s="635"/>
      <c r="F1" s="635"/>
      <c r="G1" s="635"/>
    </row>
    <row r="2" spans="1:7" s="62" customFormat="1" ht="18.75">
      <c r="A2" s="636" t="s">
        <v>81</v>
      </c>
      <c r="B2" s="636"/>
      <c r="C2" s="636"/>
      <c r="D2" s="636"/>
      <c r="E2" s="636"/>
      <c r="F2" s="636"/>
      <c r="G2" s="636"/>
    </row>
    <row r="3" spans="1:7" s="62" customFormat="1" ht="18.75">
      <c r="A3" s="636" t="s">
        <v>82</v>
      </c>
      <c r="B3" s="636"/>
      <c r="C3" s="636"/>
      <c r="D3" s="636"/>
      <c r="E3" s="636"/>
      <c r="F3" s="636"/>
      <c r="G3" s="636"/>
    </row>
    <row r="4" spans="1:7" s="2" customFormat="1" ht="24.75" customHeight="1" thickBot="1">
      <c r="A4" s="641" t="s">
        <v>6</v>
      </c>
      <c r="B4" s="641"/>
      <c r="C4" s="641"/>
      <c r="D4" s="641"/>
      <c r="E4" s="641"/>
      <c r="F4" s="641"/>
      <c r="G4" s="641"/>
    </row>
    <row r="5" spans="1:7" s="2" customFormat="1" ht="9.75" customHeight="1" thickTop="1">
      <c r="A5" s="461"/>
      <c r="B5" s="461"/>
      <c r="C5" s="461"/>
      <c r="D5" s="461"/>
      <c r="E5" s="461"/>
      <c r="F5" s="461"/>
      <c r="G5" s="461"/>
    </row>
    <row r="6" spans="1:7">
      <c r="A6" s="527" t="s">
        <v>36</v>
      </c>
    </row>
    <row r="7" spans="1:7" ht="16.5" thickBot="1">
      <c r="A7" s="392"/>
      <c r="B7" s="393"/>
      <c r="C7" s="393"/>
      <c r="D7" s="393"/>
      <c r="E7" s="393"/>
      <c r="F7" s="86" t="s">
        <v>90</v>
      </c>
      <c r="G7" s="87">
        <f ca="1">TODAY()</f>
        <v>45163</v>
      </c>
    </row>
    <row r="8" spans="1:7" ht="26.25" thickBot="1">
      <c r="A8" s="426" t="s">
        <v>1</v>
      </c>
      <c r="B8" s="739" t="s">
        <v>0</v>
      </c>
      <c r="C8" s="740"/>
      <c r="D8" s="427" t="s">
        <v>111</v>
      </c>
      <c r="E8" s="741" t="s">
        <v>112</v>
      </c>
      <c r="F8" s="742"/>
      <c r="G8" s="428" t="s">
        <v>45</v>
      </c>
    </row>
    <row r="9" spans="1:7" s="106" customFormat="1">
      <c r="A9" s="429" t="s">
        <v>337</v>
      </c>
      <c r="B9" s="430" t="s">
        <v>136</v>
      </c>
      <c r="C9" s="431">
        <v>45171</v>
      </c>
      <c r="D9" s="432">
        <f>C9+3</f>
        <v>45174</v>
      </c>
      <c r="E9" s="433" t="s">
        <v>94</v>
      </c>
      <c r="F9" s="431">
        <f>+C9-3</f>
        <v>45168</v>
      </c>
      <c r="G9" s="736" t="s">
        <v>135</v>
      </c>
    </row>
    <row r="10" spans="1:7" ht="16.5" customHeight="1">
      <c r="A10" s="76" t="s">
        <v>338</v>
      </c>
      <c r="B10" s="75" t="s">
        <v>136</v>
      </c>
      <c r="C10" s="67">
        <f>+C9+7</f>
        <v>45178</v>
      </c>
      <c r="D10" s="67">
        <f>C10+3</f>
        <v>45181</v>
      </c>
      <c r="E10" s="241" t="s">
        <v>142</v>
      </c>
      <c r="F10" s="67">
        <f>C10-2</f>
        <v>45176</v>
      </c>
      <c r="G10" s="737"/>
    </row>
    <row r="11" spans="1:7" ht="14.25" customHeight="1">
      <c r="A11" s="76" t="s">
        <v>339</v>
      </c>
      <c r="B11" s="75" t="s">
        <v>136</v>
      </c>
      <c r="C11" s="67">
        <f>+C10+7</f>
        <v>45185</v>
      </c>
      <c r="D11" s="67">
        <f>C11+3</f>
        <v>45188</v>
      </c>
      <c r="E11" s="241" t="s">
        <v>142</v>
      </c>
      <c r="F11" s="67">
        <f>C11-2</f>
        <v>45183</v>
      </c>
      <c r="G11" s="737"/>
    </row>
    <row r="12" spans="1:7" ht="14.25" customHeight="1">
      <c r="A12" s="76" t="s">
        <v>340</v>
      </c>
      <c r="B12" s="75" t="s">
        <v>136</v>
      </c>
      <c r="C12" s="67">
        <f>+C11+7</f>
        <v>45192</v>
      </c>
      <c r="D12" s="67">
        <f>C12+3</f>
        <v>45195</v>
      </c>
      <c r="E12" s="241" t="s">
        <v>142</v>
      </c>
      <c r="F12" s="67">
        <f>C12-2</f>
        <v>45190</v>
      </c>
      <c r="G12" s="737"/>
    </row>
    <row r="13" spans="1:7" ht="14.25" customHeight="1">
      <c r="A13" s="76" t="s">
        <v>341</v>
      </c>
      <c r="B13" s="75" t="s">
        <v>136</v>
      </c>
      <c r="C13" s="67">
        <f>+C12+7</f>
        <v>45199</v>
      </c>
      <c r="D13" s="67">
        <f>C13+3</f>
        <v>45202</v>
      </c>
      <c r="E13" s="241" t="s">
        <v>142</v>
      </c>
      <c r="F13" s="67">
        <f>C13-2</f>
        <v>45197</v>
      </c>
      <c r="G13" s="737"/>
    </row>
    <row r="14" spans="1:7" s="106" customFormat="1" ht="15" thickBot="1">
      <c r="A14" s="168"/>
      <c r="B14" s="210"/>
      <c r="C14" s="107"/>
      <c r="D14" s="105"/>
      <c r="E14" s="242"/>
      <c r="F14" s="107"/>
      <c r="G14" s="738"/>
    </row>
    <row r="15" spans="1:7" ht="15" thickBot="1">
      <c r="A15" s="70"/>
      <c r="B15" s="70"/>
      <c r="C15" s="70"/>
      <c r="D15" s="70"/>
      <c r="E15" s="70"/>
      <c r="F15" s="70"/>
      <c r="G15" s="70"/>
    </row>
    <row r="16" spans="1:7" ht="26.25" thickBot="1">
      <c r="A16" s="474" t="s">
        <v>1</v>
      </c>
      <c r="B16" s="732" t="s">
        <v>0</v>
      </c>
      <c r="C16" s="733"/>
      <c r="D16" s="475" t="s">
        <v>113</v>
      </c>
      <c r="E16" s="734" t="s">
        <v>112</v>
      </c>
      <c r="F16" s="735"/>
      <c r="G16" s="476" t="s">
        <v>45</v>
      </c>
    </row>
    <row r="17" spans="1:7" s="106" customFormat="1" ht="15" customHeight="1">
      <c r="A17" s="469" t="s">
        <v>260</v>
      </c>
      <c r="B17" s="470" t="s">
        <v>147</v>
      </c>
      <c r="C17" s="471">
        <v>45172</v>
      </c>
      <c r="D17" s="472">
        <f>C17+2</f>
        <v>45174</v>
      </c>
      <c r="E17" s="473" t="s">
        <v>94</v>
      </c>
      <c r="F17" s="471">
        <f>+C17-4</f>
        <v>45168</v>
      </c>
      <c r="G17" s="646" t="s">
        <v>151</v>
      </c>
    </row>
    <row r="18" spans="1:7" ht="16.5" customHeight="1">
      <c r="A18" s="76" t="s">
        <v>342</v>
      </c>
      <c r="B18" s="75" t="s">
        <v>147</v>
      </c>
      <c r="C18" s="67">
        <f>+C17+7</f>
        <v>45179</v>
      </c>
      <c r="D18" s="67">
        <f>C18+2</f>
        <v>45181</v>
      </c>
      <c r="E18" s="241" t="s">
        <v>142</v>
      </c>
      <c r="F18" s="67">
        <f>C18-3</f>
        <v>45176</v>
      </c>
      <c r="G18" s="646"/>
    </row>
    <row r="19" spans="1:7" ht="14.25" customHeight="1">
      <c r="A19" s="76" t="s">
        <v>343</v>
      </c>
      <c r="B19" s="75" t="s">
        <v>147</v>
      </c>
      <c r="C19" s="67">
        <f>+C18+7</f>
        <v>45186</v>
      </c>
      <c r="D19" s="67">
        <f>C19+2</f>
        <v>45188</v>
      </c>
      <c r="E19" s="241" t="s">
        <v>142</v>
      </c>
      <c r="F19" s="67">
        <f>C19-3</f>
        <v>45183</v>
      </c>
      <c r="G19" s="646"/>
    </row>
    <row r="20" spans="1:7" ht="14.25" customHeight="1">
      <c r="A20" s="76" t="s">
        <v>344</v>
      </c>
      <c r="B20" s="75" t="s">
        <v>147</v>
      </c>
      <c r="C20" s="67">
        <f>+C19+7</f>
        <v>45193</v>
      </c>
      <c r="D20" s="67">
        <f>C20+2</f>
        <v>45195</v>
      </c>
      <c r="E20" s="241" t="s">
        <v>142</v>
      </c>
      <c r="F20" s="67">
        <f>C20-3</f>
        <v>45190</v>
      </c>
      <c r="G20" s="646"/>
    </row>
    <row r="21" spans="1:7" ht="14.25" customHeight="1">
      <c r="A21" s="76" t="s">
        <v>345</v>
      </c>
      <c r="B21" s="75" t="s">
        <v>147</v>
      </c>
      <c r="C21" s="67">
        <f>+C20+7</f>
        <v>45200</v>
      </c>
      <c r="D21" s="67">
        <f>C21+2</f>
        <v>45202</v>
      </c>
      <c r="E21" s="241" t="s">
        <v>142</v>
      </c>
      <c r="F21" s="67">
        <f>C21-3</f>
        <v>45197</v>
      </c>
      <c r="G21" s="646"/>
    </row>
    <row r="22" spans="1:7" s="106" customFormat="1" ht="15" customHeight="1" thickBot="1">
      <c r="A22" s="168"/>
      <c r="B22" s="210"/>
      <c r="C22" s="107"/>
      <c r="D22" s="105"/>
      <c r="E22" s="242"/>
      <c r="F22" s="107"/>
      <c r="G22" s="647"/>
    </row>
    <row r="24" spans="1:7">
      <c r="A24" s="121" t="s">
        <v>88</v>
      </c>
    </row>
  </sheetData>
  <mergeCells count="10">
    <mergeCell ref="A1:G1"/>
    <mergeCell ref="A2:G2"/>
    <mergeCell ref="A3:G3"/>
    <mergeCell ref="B8:C8"/>
    <mergeCell ref="E8:F8"/>
    <mergeCell ref="G17:G22"/>
    <mergeCell ref="B16:C16"/>
    <mergeCell ref="E16:F16"/>
    <mergeCell ref="A4:G4"/>
    <mergeCell ref="G9:G14"/>
  </mergeCells>
  <phoneticPr fontId="3" type="noConversion"/>
  <hyperlinks>
    <hyperlink ref="A6" location="INDEX!A1" display="BACK TO INDEX"/>
  </hyperlinks>
  <pageMargins left="0.75" right="0.75" top="0.5" bottom="0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70C0"/>
  </sheetPr>
  <dimension ref="A1:AF15"/>
  <sheetViews>
    <sheetView zoomScaleNormal="100" workbookViewId="0">
      <selection activeCell="A16" sqref="A16"/>
    </sheetView>
  </sheetViews>
  <sheetFormatPr defaultRowHeight="14.25"/>
  <cols>
    <col min="1" max="1" width="22.625" style="132" customWidth="1"/>
    <col min="2" max="2" width="7.125" style="132" customWidth="1"/>
    <col min="3" max="3" width="10.5" style="133" customWidth="1"/>
    <col min="4" max="4" width="10.25" style="134" customWidth="1"/>
    <col min="5" max="5" width="10.375" style="134" customWidth="1"/>
    <col min="6" max="7" width="10.125" style="134" customWidth="1"/>
    <col min="8" max="8" width="17.625" style="134" customWidth="1"/>
    <col min="9" max="9" width="10.375" style="134" customWidth="1"/>
    <col min="10" max="10" width="12" style="134" customWidth="1"/>
    <col min="11" max="11" width="15.25" style="134" customWidth="1"/>
    <col min="12" max="16384" width="9" style="134"/>
  </cols>
  <sheetData>
    <row r="1" spans="1:32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s="131" customFormat="1" ht="24" customHeight="1" thickBot="1">
      <c r="A4" s="641" t="s">
        <v>31</v>
      </c>
      <c r="B4" s="641"/>
      <c r="C4" s="641"/>
      <c r="D4" s="641"/>
      <c r="E4" s="641"/>
      <c r="F4" s="641"/>
      <c r="G4" s="641"/>
      <c r="H4" s="641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</row>
    <row r="5" spans="1:32" s="131" customFormat="1" ht="6.75" customHeight="1" thickTop="1">
      <c r="A5" s="461"/>
      <c r="B5" s="461"/>
      <c r="C5" s="461"/>
      <c r="D5" s="461"/>
      <c r="E5" s="461"/>
      <c r="F5" s="461"/>
      <c r="G5" s="461"/>
      <c r="H5" s="461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2">
      <c r="A6" s="528" t="s">
        <v>36</v>
      </c>
      <c r="H6" s="135"/>
      <c r="I6" s="744"/>
      <c r="J6" s="744"/>
    </row>
    <row r="7" spans="1:32" ht="16.5" thickBot="1">
      <c r="G7" s="114" t="s">
        <v>90</v>
      </c>
      <c r="H7" s="125">
        <f ca="1">TODAY()</f>
        <v>45163</v>
      </c>
    </row>
    <row r="8" spans="1:32" s="130" customFormat="1" ht="25.5" customHeight="1">
      <c r="A8" s="160" t="s">
        <v>1</v>
      </c>
      <c r="B8" s="190" t="s">
        <v>3</v>
      </c>
      <c r="C8" s="190" t="s">
        <v>233</v>
      </c>
      <c r="D8" s="190" t="s">
        <v>68</v>
      </c>
      <c r="E8" s="264" t="s">
        <v>57</v>
      </c>
      <c r="F8" s="743" t="s">
        <v>112</v>
      </c>
      <c r="G8" s="743"/>
      <c r="H8" s="161" t="s">
        <v>86</v>
      </c>
    </row>
    <row r="9" spans="1:32" s="130" customFormat="1" ht="13.5" customHeight="1">
      <c r="A9" s="230" t="s">
        <v>347</v>
      </c>
      <c r="B9" s="136" t="s">
        <v>346</v>
      </c>
      <c r="C9" s="57">
        <v>45176</v>
      </c>
      <c r="D9" s="57">
        <f t="shared" ref="D9" si="0">C9+26</f>
        <v>45202</v>
      </c>
      <c r="E9" s="57">
        <f t="shared" ref="E9:E11" si="1">D9+5</f>
        <v>45207</v>
      </c>
      <c r="F9" s="170" t="s">
        <v>348</v>
      </c>
      <c r="G9" s="57">
        <v>45168</v>
      </c>
      <c r="H9" s="652" t="s">
        <v>132</v>
      </c>
    </row>
    <row r="10" spans="1:32" s="130" customFormat="1" ht="17.25" customHeight="1">
      <c r="A10" s="745" t="s">
        <v>98</v>
      </c>
      <c r="B10" s="722"/>
      <c r="C10" s="722"/>
      <c r="D10" s="722"/>
      <c r="E10" s="722"/>
      <c r="F10" s="722"/>
      <c r="G10" s="723"/>
      <c r="H10" s="648"/>
    </row>
    <row r="11" spans="1:32" s="130" customFormat="1" ht="17.25" customHeight="1">
      <c r="A11" s="230" t="s">
        <v>349</v>
      </c>
      <c r="B11" s="136" t="s">
        <v>350</v>
      </c>
      <c r="C11" s="57">
        <v>45190</v>
      </c>
      <c r="D11" s="57">
        <f>C11+26</f>
        <v>45216</v>
      </c>
      <c r="E11" s="57">
        <f t="shared" si="1"/>
        <v>45221</v>
      </c>
      <c r="F11" s="201" t="s">
        <v>177</v>
      </c>
      <c r="G11" s="69">
        <f>C11-5</f>
        <v>45185</v>
      </c>
      <c r="H11" s="648"/>
    </row>
    <row r="12" spans="1:32" s="130" customFormat="1" ht="17.25" customHeight="1">
      <c r="A12" s="230" t="s">
        <v>351</v>
      </c>
      <c r="B12" s="136" t="s">
        <v>352</v>
      </c>
      <c r="C12" s="57">
        <f>C11+7</f>
        <v>45197</v>
      </c>
      <c r="D12" s="57">
        <f>C12+26</f>
        <v>45223</v>
      </c>
      <c r="E12" s="57">
        <f t="shared" ref="E12" si="2">D12+5</f>
        <v>45228</v>
      </c>
      <c r="F12" s="201" t="s">
        <v>177</v>
      </c>
      <c r="G12" s="69">
        <f>C12-5</f>
        <v>45192</v>
      </c>
      <c r="H12" s="648"/>
    </row>
    <row r="13" spans="1:32" s="200" customFormat="1" ht="15.75" customHeight="1" thickBot="1">
      <c r="A13" s="265"/>
      <c r="B13" s="266"/>
      <c r="C13" s="267"/>
      <c r="D13" s="60"/>
      <c r="E13" s="60"/>
      <c r="F13" s="258"/>
      <c r="G13" s="60"/>
      <c r="H13" s="649"/>
    </row>
    <row r="14" spans="1:32" s="130" customFormat="1" ht="12.75">
      <c r="A14" s="138"/>
      <c r="B14" s="138"/>
      <c r="C14" s="139"/>
    </row>
    <row r="15" spans="1:32">
      <c r="A15" s="121" t="s">
        <v>88</v>
      </c>
    </row>
  </sheetData>
  <mergeCells count="8">
    <mergeCell ref="H9:H13"/>
    <mergeCell ref="F8:G8"/>
    <mergeCell ref="I6:J6"/>
    <mergeCell ref="A1:H1"/>
    <mergeCell ref="A2:H2"/>
    <mergeCell ref="A3:H3"/>
    <mergeCell ref="A4:H4"/>
    <mergeCell ref="A10:G10"/>
  </mergeCells>
  <phoneticPr fontId="3" type="noConversion"/>
  <hyperlinks>
    <hyperlink ref="A6" location="INDEX!A1" display="BACK TO INDEX"/>
  </hyperlinks>
  <pageMargins left="0.25" right="0.25" top="0" bottom="0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70C0"/>
  </sheetPr>
  <dimension ref="A1:BH16"/>
  <sheetViews>
    <sheetView zoomScaleNormal="100" workbookViewId="0">
      <selection activeCell="A17" sqref="A17"/>
    </sheetView>
  </sheetViews>
  <sheetFormatPr defaultRowHeight="14.25"/>
  <cols>
    <col min="1" max="1" width="18" style="112" customWidth="1"/>
    <col min="2" max="2" width="6.125" style="112" customWidth="1"/>
    <col min="3" max="3" width="6.625" style="112" customWidth="1"/>
    <col min="4" max="4" width="7.375" style="112" customWidth="1"/>
    <col min="5" max="5" width="6.625" style="112" customWidth="1"/>
    <col min="6" max="6" width="11.75" style="112" customWidth="1"/>
    <col min="7" max="7" width="9.625" style="112" customWidth="1"/>
    <col min="8" max="8" width="16.375" style="112" customWidth="1"/>
    <col min="9" max="16384" width="9" style="112"/>
  </cols>
  <sheetData>
    <row r="1" spans="1:60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</row>
    <row r="2" spans="1:60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</row>
    <row r="3" spans="1:60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</row>
    <row r="4" spans="1:60" s="9" customFormat="1" ht="19.5" customHeight="1" thickBot="1">
      <c r="A4" s="641" t="s">
        <v>4</v>
      </c>
      <c r="B4" s="641"/>
      <c r="C4" s="641"/>
      <c r="D4" s="641"/>
      <c r="E4" s="641"/>
      <c r="F4" s="641"/>
      <c r="G4" s="641"/>
      <c r="H4" s="641"/>
    </row>
    <row r="5" spans="1:60" s="9" customFormat="1" ht="9.75" customHeight="1" thickTop="1">
      <c r="A5" s="461"/>
      <c r="B5" s="461"/>
      <c r="C5" s="461"/>
      <c r="D5" s="461"/>
      <c r="E5" s="461"/>
      <c r="F5" s="461"/>
      <c r="G5" s="461"/>
      <c r="H5" s="461"/>
    </row>
    <row r="6" spans="1:60" s="140" customFormat="1" ht="16.5" customHeight="1">
      <c r="A6" s="528" t="s">
        <v>36</v>
      </c>
      <c r="B6" s="6"/>
      <c r="C6" s="7"/>
      <c r="D6" s="7"/>
      <c r="F6" s="141"/>
    </row>
    <row r="7" spans="1:60" ht="16.5" thickBot="1">
      <c r="A7" s="142"/>
      <c r="B7" s="138"/>
      <c r="C7" s="143"/>
      <c r="D7" s="144"/>
      <c r="E7" s="145"/>
      <c r="F7" s="145"/>
      <c r="G7" s="114" t="s">
        <v>90</v>
      </c>
      <c r="H7" s="125">
        <f ca="1">TODAY()</f>
        <v>45163</v>
      </c>
    </row>
    <row r="8" spans="1:60" s="66" customFormat="1" ht="15" customHeight="1">
      <c r="A8" s="750" t="s">
        <v>87</v>
      </c>
      <c r="B8" s="751"/>
      <c r="C8" s="751"/>
      <c r="D8" s="751"/>
      <c r="E8" s="751"/>
      <c r="F8" s="751"/>
      <c r="G8" s="751"/>
      <c r="H8" s="752"/>
    </row>
    <row r="9" spans="1:60" ht="31.5" customHeight="1" thickBot="1">
      <c r="A9" s="612" t="s">
        <v>1</v>
      </c>
      <c r="B9" s="613" t="s">
        <v>3</v>
      </c>
      <c r="C9" s="748" t="s">
        <v>49</v>
      </c>
      <c r="D9" s="749"/>
      <c r="E9" s="614" t="s">
        <v>114</v>
      </c>
      <c r="F9" s="746" t="s">
        <v>115</v>
      </c>
      <c r="G9" s="747"/>
      <c r="H9" s="615" t="s">
        <v>45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</row>
    <row r="10" spans="1:60" s="333" customFormat="1" ht="18" customHeight="1">
      <c r="A10" s="609" t="s">
        <v>179</v>
      </c>
      <c r="B10" s="610" t="s">
        <v>353</v>
      </c>
      <c r="C10" s="549" t="s">
        <v>165</v>
      </c>
      <c r="D10" s="549">
        <v>45182</v>
      </c>
      <c r="E10" s="549">
        <f>D10+3</f>
        <v>45185</v>
      </c>
      <c r="F10" s="611" t="s">
        <v>145</v>
      </c>
      <c r="G10" s="487">
        <f>D10-2</f>
        <v>45180</v>
      </c>
      <c r="H10" s="648" t="s">
        <v>151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</row>
    <row r="11" spans="1:60" s="333" customFormat="1" ht="14.25" customHeight="1">
      <c r="A11" s="334" t="s">
        <v>198</v>
      </c>
      <c r="B11" s="195" t="s">
        <v>354</v>
      </c>
      <c r="C11" s="195" t="s">
        <v>165</v>
      </c>
      <c r="D11" s="195">
        <f>D10+7</f>
        <v>45189</v>
      </c>
      <c r="E11" s="455">
        <f t="shared" ref="E11:E12" si="0">D11+3</f>
        <v>45192</v>
      </c>
      <c r="F11" s="332" t="s">
        <v>145</v>
      </c>
      <c r="G11" s="97">
        <f t="shared" ref="G11:G12" si="1">D11-2</f>
        <v>45187</v>
      </c>
      <c r="H11" s="648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</row>
    <row r="12" spans="1:60" s="333" customFormat="1" ht="14.25" customHeight="1">
      <c r="A12" s="334" t="s">
        <v>197</v>
      </c>
      <c r="B12" s="331" t="s">
        <v>355</v>
      </c>
      <c r="C12" s="195" t="s">
        <v>165</v>
      </c>
      <c r="D12" s="455">
        <f>D11+7</f>
        <v>45196</v>
      </c>
      <c r="E12" s="455">
        <f t="shared" si="0"/>
        <v>45199</v>
      </c>
      <c r="F12" s="332" t="s">
        <v>145</v>
      </c>
      <c r="G12" s="97">
        <f t="shared" si="1"/>
        <v>45194</v>
      </c>
      <c r="H12" s="648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1:60" s="333" customFormat="1" ht="14.25" customHeight="1">
      <c r="A13" s="334"/>
      <c r="B13" s="331"/>
      <c r="C13" s="195"/>
      <c r="D13" s="370"/>
      <c r="E13" s="370"/>
      <c r="F13" s="332"/>
      <c r="G13" s="97"/>
      <c r="H13" s="648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1:60" s="296" customFormat="1" ht="15" customHeight="1" thickBot="1">
      <c r="A14" s="297"/>
      <c r="B14" s="298"/>
      <c r="C14" s="371"/>
      <c r="D14" s="371"/>
      <c r="E14" s="371"/>
      <c r="F14" s="255"/>
      <c r="G14" s="60"/>
      <c r="H14" s="649"/>
    </row>
    <row r="16" spans="1:60">
      <c r="A16" s="121" t="s">
        <v>88</v>
      </c>
    </row>
  </sheetData>
  <mergeCells count="8">
    <mergeCell ref="F9:G9"/>
    <mergeCell ref="H10:H14"/>
    <mergeCell ref="C9:D9"/>
    <mergeCell ref="A4:H4"/>
    <mergeCell ref="A1:H1"/>
    <mergeCell ref="A2:H2"/>
    <mergeCell ref="A3:H3"/>
    <mergeCell ref="A8:H8"/>
  </mergeCells>
  <phoneticPr fontId="3" type="noConversion"/>
  <hyperlinks>
    <hyperlink ref="A6" location="INDEX!A1" display="BACK TO INDEX"/>
  </hyperlink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70C0"/>
  </sheetPr>
  <dimension ref="A1:L25"/>
  <sheetViews>
    <sheetView zoomScaleNormal="100" workbookViewId="0">
      <selection activeCell="A26" sqref="A26"/>
    </sheetView>
  </sheetViews>
  <sheetFormatPr defaultRowHeight="14.25"/>
  <cols>
    <col min="1" max="1" width="17.375" customWidth="1"/>
    <col min="2" max="4" width="7.75" customWidth="1"/>
    <col min="5" max="5" width="22.25" customWidth="1"/>
    <col min="6" max="6" width="7.75" customWidth="1"/>
    <col min="7" max="7" width="8.75" style="362" customWidth="1"/>
    <col min="8" max="8" width="11.75" customWidth="1"/>
    <col min="9" max="9" width="11.125" customWidth="1"/>
    <col min="10" max="10" width="10.75" customWidth="1"/>
  </cols>
  <sheetData>
    <row r="1" spans="1:11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  <c r="I1" s="635"/>
    </row>
    <row r="2" spans="1:11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  <c r="I2" s="636"/>
    </row>
    <row r="3" spans="1:11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  <c r="I3" s="636"/>
    </row>
    <row r="4" spans="1:11" s="2" customFormat="1" ht="18.75" customHeight="1" thickBot="1">
      <c r="A4" s="641" t="s">
        <v>34</v>
      </c>
      <c r="B4" s="641"/>
      <c r="C4" s="641"/>
      <c r="D4" s="641"/>
      <c r="E4" s="641"/>
      <c r="F4" s="641"/>
      <c r="G4" s="641"/>
      <c r="H4" s="641"/>
      <c r="I4" s="641"/>
    </row>
    <row r="5" spans="1:11" s="2" customFormat="1" ht="10.5" customHeight="1" thickTop="1">
      <c r="A5" s="461"/>
      <c r="B5" s="461"/>
      <c r="C5" s="461"/>
      <c r="D5" s="461"/>
      <c r="E5" s="461"/>
      <c r="F5" s="461"/>
      <c r="G5" s="461"/>
      <c r="H5" s="461"/>
      <c r="I5" s="461"/>
    </row>
    <row r="6" spans="1:11" s="2" customFormat="1" ht="17.25" customHeight="1">
      <c r="A6" s="527" t="s">
        <v>36</v>
      </c>
      <c r="B6" s="3"/>
      <c r="G6" s="361"/>
      <c r="J6" s="62"/>
      <c r="K6" s="62"/>
    </row>
    <row r="7" spans="1:11" ht="12" customHeight="1" thickBot="1">
      <c r="H7" s="86" t="s">
        <v>90</v>
      </c>
      <c r="I7" s="87">
        <f ca="1">TODAY()</f>
        <v>45163</v>
      </c>
      <c r="J7" s="2"/>
      <c r="K7" s="2"/>
    </row>
    <row r="8" spans="1:11" s="64" customFormat="1" ht="26.25" thickBot="1">
      <c r="A8" s="490" t="s">
        <v>1</v>
      </c>
      <c r="B8" s="491" t="s">
        <v>3</v>
      </c>
      <c r="C8" s="753" t="s">
        <v>49</v>
      </c>
      <c r="D8" s="753"/>
      <c r="E8" s="492" t="s">
        <v>56</v>
      </c>
      <c r="F8" s="757" t="s">
        <v>41</v>
      </c>
      <c r="G8" s="758"/>
      <c r="H8" s="759"/>
      <c r="I8" s="493" t="s">
        <v>45</v>
      </c>
      <c r="J8" s="2"/>
      <c r="K8" s="2"/>
    </row>
    <row r="9" spans="1:11" s="68" customFormat="1" ht="21.75" customHeight="1">
      <c r="A9" s="483" t="s">
        <v>356</v>
      </c>
      <c r="B9" s="484" t="s">
        <v>357</v>
      </c>
      <c r="C9" s="485" t="s">
        <v>171</v>
      </c>
      <c r="D9" s="486">
        <v>45168</v>
      </c>
      <c r="E9" s="487">
        <f>D9+6</f>
        <v>45174</v>
      </c>
      <c r="F9" s="488">
        <v>0.41666666666666669</v>
      </c>
      <c r="G9" s="489" t="s">
        <v>141</v>
      </c>
      <c r="H9" s="487">
        <f>D9-2</f>
        <v>45166</v>
      </c>
      <c r="I9" s="755" t="s">
        <v>122</v>
      </c>
      <c r="J9"/>
      <c r="K9"/>
    </row>
    <row r="10" spans="1:11" s="68" customFormat="1" ht="21.75" customHeight="1">
      <c r="A10" s="477" t="s">
        <v>358</v>
      </c>
      <c r="B10" s="368" t="s">
        <v>359</v>
      </c>
      <c r="C10" s="179" t="s">
        <v>141</v>
      </c>
      <c r="D10" s="79">
        <v>45173</v>
      </c>
      <c r="E10" s="57">
        <f>D10+5</f>
        <v>45178</v>
      </c>
      <c r="F10" s="170">
        <v>0.66666666666666663</v>
      </c>
      <c r="G10" s="104" t="s">
        <v>171</v>
      </c>
      <c r="H10" s="97">
        <f>D10-5</f>
        <v>45168</v>
      </c>
      <c r="I10" s="755"/>
      <c r="J10" s="62"/>
      <c r="K10" s="62"/>
    </row>
    <row r="11" spans="1:11" s="68" customFormat="1" ht="21.75" customHeight="1">
      <c r="A11" s="478" t="s">
        <v>360</v>
      </c>
      <c r="B11" s="369" t="s">
        <v>361</v>
      </c>
      <c r="C11" s="179" t="s">
        <v>141</v>
      </c>
      <c r="D11" s="79">
        <v>45180</v>
      </c>
      <c r="E11" s="57">
        <f>D11+5</f>
        <v>45185</v>
      </c>
      <c r="F11" s="170">
        <v>0.66666666666666663</v>
      </c>
      <c r="G11" s="104" t="s">
        <v>140</v>
      </c>
      <c r="H11" s="97">
        <f>D11-3</f>
        <v>45177</v>
      </c>
      <c r="I11" s="755"/>
      <c r="J11" s="2"/>
      <c r="K11" s="2"/>
    </row>
    <row r="12" spans="1:11" s="68" customFormat="1" ht="21.75" customHeight="1">
      <c r="A12" s="478" t="s">
        <v>98</v>
      </c>
      <c r="B12" s="369" t="s">
        <v>98</v>
      </c>
      <c r="C12" s="179" t="s">
        <v>171</v>
      </c>
      <c r="D12" s="79">
        <v>45182</v>
      </c>
      <c r="E12" s="57">
        <f>D12+6</f>
        <v>45188</v>
      </c>
      <c r="F12" s="170">
        <v>0.41666666666666669</v>
      </c>
      <c r="G12" s="104" t="s">
        <v>141</v>
      </c>
      <c r="H12" s="97">
        <f>D12-2</f>
        <v>45180</v>
      </c>
      <c r="I12" s="755"/>
      <c r="J12" s="2"/>
      <c r="K12" s="2"/>
    </row>
    <row r="13" spans="1:11" s="68" customFormat="1" ht="21.75" customHeight="1">
      <c r="A13" s="478" t="s">
        <v>98</v>
      </c>
      <c r="B13" s="369" t="s">
        <v>98</v>
      </c>
      <c r="C13" s="179" t="s">
        <v>171</v>
      </c>
      <c r="D13" s="79">
        <v>45189</v>
      </c>
      <c r="E13" s="57">
        <f>D13+6</f>
        <v>45195</v>
      </c>
      <c r="F13" s="170">
        <v>0.41666666666666669</v>
      </c>
      <c r="G13" s="104" t="s">
        <v>141</v>
      </c>
      <c r="H13" s="97">
        <f>D13-2</f>
        <v>45187</v>
      </c>
      <c r="I13" s="755"/>
      <c r="J13" s="2"/>
      <c r="K13" s="2"/>
    </row>
    <row r="14" spans="1:11" s="68" customFormat="1" ht="21.75" customHeight="1" thickBot="1">
      <c r="A14" s="479" t="s">
        <v>98</v>
      </c>
      <c r="B14" s="480" t="s">
        <v>98</v>
      </c>
      <c r="C14" s="262" t="s">
        <v>171</v>
      </c>
      <c r="D14" s="251">
        <v>45196</v>
      </c>
      <c r="E14" s="60">
        <f>D14+6</f>
        <v>45202</v>
      </c>
      <c r="F14" s="220">
        <v>0.41666666666666669</v>
      </c>
      <c r="G14" s="263" t="s">
        <v>141</v>
      </c>
      <c r="H14" s="218">
        <f>D14-2</f>
        <v>45194</v>
      </c>
      <c r="I14" s="756"/>
    </row>
    <row r="15" spans="1:11" s="68" customFormat="1" ht="12.75">
      <c r="G15" s="363"/>
    </row>
    <row r="16" spans="1:11">
      <c r="A16" s="121" t="s">
        <v>88</v>
      </c>
    </row>
    <row r="17" spans="1:12" ht="6.75" customHeight="1"/>
    <row r="18" spans="1:12" ht="15" thickBot="1"/>
    <row r="19" spans="1:12" s="64" customFormat="1" ht="26.25" thickBot="1">
      <c r="A19" s="490" t="s">
        <v>1</v>
      </c>
      <c r="B19" s="491" t="s">
        <v>3</v>
      </c>
      <c r="C19" s="753" t="s">
        <v>49</v>
      </c>
      <c r="D19" s="753"/>
      <c r="E19" s="491" t="s">
        <v>33</v>
      </c>
      <c r="F19" s="492" t="s">
        <v>215</v>
      </c>
      <c r="G19" s="492" t="s">
        <v>216</v>
      </c>
      <c r="H19" s="754" t="s">
        <v>112</v>
      </c>
      <c r="I19" s="754"/>
      <c r="J19" s="493" t="s">
        <v>45</v>
      </c>
      <c r="K19" s="2"/>
      <c r="L19" s="2"/>
    </row>
    <row r="20" spans="1:12" s="68" customFormat="1" ht="21.75" customHeight="1">
      <c r="A20" s="494" t="s">
        <v>236</v>
      </c>
      <c r="B20" s="495" t="s">
        <v>262</v>
      </c>
      <c r="C20" s="485" t="s">
        <v>141</v>
      </c>
      <c r="D20" s="486">
        <v>45166</v>
      </c>
      <c r="E20" s="486" t="s">
        <v>263</v>
      </c>
      <c r="F20" s="487">
        <f t="shared" ref="F20:F25" si="0">D20+6</f>
        <v>45172</v>
      </c>
      <c r="G20" s="487">
        <f t="shared" ref="G20:G25" si="1">F20+3</f>
        <v>45175</v>
      </c>
      <c r="H20" s="489" t="s">
        <v>217</v>
      </c>
      <c r="I20" s="487">
        <f>D20-3</f>
        <v>45163</v>
      </c>
      <c r="J20" s="656" t="s">
        <v>122</v>
      </c>
      <c r="K20"/>
      <c r="L20"/>
    </row>
    <row r="21" spans="1:12" s="68" customFormat="1" ht="21.75" customHeight="1">
      <c r="A21" s="330" t="s">
        <v>261</v>
      </c>
      <c r="B21" s="342" t="s">
        <v>359</v>
      </c>
      <c r="C21" s="340" t="s">
        <v>141</v>
      </c>
      <c r="D21" s="79">
        <v>45173</v>
      </c>
      <c r="E21" s="496" t="s">
        <v>366</v>
      </c>
      <c r="F21" s="97">
        <f t="shared" si="0"/>
        <v>45179</v>
      </c>
      <c r="G21" s="97">
        <f t="shared" si="1"/>
        <v>45182</v>
      </c>
      <c r="H21" s="341" t="s">
        <v>371</v>
      </c>
      <c r="I21" s="97">
        <f>D21-5</f>
        <v>45168</v>
      </c>
      <c r="J21" s="657"/>
      <c r="K21"/>
      <c r="L21"/>
    </row>
    <row r="22" spans="1:12" s="68" customFormat="1" ht="21.75" customHeight="1">
      <c r="A22" s="330" t="s">
        <v>214</v>
      </c>
      <c r="B22" s="342" t="s">
        <v>361</v>
      </c>
      <c r="C22" s="481" t="s">
        <v>141</v>
      </c>
      <c r="D22" s="79">
        <v>45180</v>
      </c>
      <c r="E22" s="79" t="s">
        <v>367</v>
      </c>
      <c r="F22" s="97">
        <f t="shared" si="0"/>
        <v>45186</v>
      </c>
      <c r="G22" s="97">
        <f t="shared" si="1"/>
        <v>45189</v>
      </c>
      <c r="H22" s="341" t="s">
        <v>217</v>
      </c>
      <c r="I22" s="97">
        <f>D22-3</f>
        <v>45177</v>
      </c>
      <c r="J22" s="657"/>
      <c r="K22"/>
      <c r="L22"/>
    </row>
    <row r="23" spans="1:12" s="68" customFormat="1" ht="21.75" customHeight="1">
      <c r="A23" s="330" t="s">
        <v>362</v>
      </c>
      <c r="B23" s="340" t="s">
        <v>363</v>
      </c>
      <c r="C23" s="482" t="s">
        <v>141</v>
      </c>
      <c r="D23" s="79">
        <v>45187</v>
      </c>
      <c r="E23" s="79" t="s">
        <v>368</v>
      </c>
      <c r="F23" s="97">
        <f t="shared" si="0"/>
        <v>45193</v>
      </c>
      <c r="G23" s="97">
        <f t="shared" si="1"/>
        <v>45196</v>
      </c>
      <c r="H23" s="341" t="s">
        <v>217</v>
      </c>
      <c r="I23" s="97">
        <f>D23-3</f>
        <v>45184</v>
      </c>
      <c r="J23" s="657"/>
      <c r="K23"/>
      <c r="L23"/>
    </row>
    <row r="24" spans="1:12" s="68" customFormat="1" ht="21.75" customHeight="1">
      <c r="A24" s="330" t="s">
        <v>214</v>
      </c>
      <c r="B24" s="340" t="s">
        <v>364</v>
      </c>
      <c r="C24" s="482" t="s">
        <v>141</v>
      </c>
      <c r="D24" s="79">
        <v>45194</v>
      </c>
      <c r="E24" s="79" t="s">
        <v>369</v>
      </c>
      <c r="F24" s="97">
        <f t="shared" si="0"/>
        <v>45200</v>
      </c>
      <c r="G24" s="97">
        <f t="shared" si="1"/>
        <v>45203</v>
      </c>
      <c r="H24" s="341" t="s">
        <v>217</v>
      </c>
      <c r="I24" s="97">
        <f>D24-3</f>
        <v>45191</v>
      </c>
      <c r="J24" s="657"/>
      <c r="K24"/>
      <c r="L24"/>
    </row>
    <row r="25" spans="1:12" s="68" customFormat="1" ht="21.75" customHeight="1" thickBot="1">
      <c r="A25" s="364" t="s">
        <v>362</v>
      </c>
      <c r="B25" s="365" t="s">
        <v>365</v>
      </c>
      <c r="C25" s="366" t="s">
        <v>141</v>
      </c>
      <c r="D25" s="251">
        <v>45201</v>
      </c>
      <c r="E25" s="251" t="s">
        <v>370</v>
      </c>
      <c r="F25" s="218">
        <f t="shared" si="0"/>
        <v>45207</v>
      </c>
      <c r="G25" s="218">
        <f t="shared" si="1"/>
        <v>45210</v>
      </c>
      <c r="H25" s="367" t="s">
        <v>217</v>
      </c>
      <c r="I25" s="218">
        <f>D25-3</f>
        <v>45198</v>
      </c>
      <c r="J25" s="658"/>
      <c r="K25"/>
      <c r="L25"/>
    </row>
  </sheetData>
  <mergeCells count="10">
    <mergeCell ref="C19:D19"/>
    <mergeCell ref="H19:I19"/>
    <mergeCell ref="J20:J25"/>
    <mergeCell ref="I9:I14"/>
    <mergeCell ref="A1:I1"/>
    <mergeCell ref="A2:I2"/>
    <mergeCell ref="A3:I3"/>
    <mergeCell ref="C8:D8"/>
    <mergeCell ref="A4:I4"/>
    <mergeCell ref="F8:H8"/>
  </mergeCells>
  <phoneticPr fontId="3" type="noConversion"/>
  <hyperlinks>
    <hyperlink ref="A6" location="INDEX!A1" display="BACK TO INDEX"/>
  </hyperlinks>
  <pageMargins left="0.5" right="0.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0070C0"/>
  </sheetPr>
  <dimension ref="A1:W26"/>
  <sheetViews>
    <sheetView zoomScaleNormal="100" workbookViewId="0">
      <selection activeCell="A17" sqref="A17"/>
    </sheetView>
  </sheetViews>
  <sheetFormatPr defaultRowHeight="14.25"/>
  <cols>
    <col min="1" max="1" width="24" style="112" customWidth="1"/>
    <col min="2" max="2" width="5" style="112" customWidth="1"/>
    <col min="3" max="3" width="6.25" style="112" customWidth="1"/>
    <col min="4" max="7" width="9" style="112" customWidth="1"/>
    <col min="8" max="8" width="17.375" style="112" customWidth="1"/>
    <col min="9" max="9" width="15.125" style="112" customWidth="1"/>
    <col min="10" max="16384" width="9" style="112"/>
  </cols>
  <sheetData>
    <row r="1" spans="1:23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</row>
    <row r="2" spans="1:23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</row>
    <row r="3" spans="1:23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</row>
    <row r="4" spans="1:23" s="146" customFormat="1" ht="19.5" thickBot="1">
      <c r="A4" s="762" t="s">
        <v>107</v>
      </c>
      <c r="B4" s="762"/>
      <c r="C4" s="762"/>
      <c r="D4" s="762"/>
      <c r="E4" s="762"/>
      <c r="F4" s="762"/>
      <c r="G4" s="762"/>
      <c r="H4" s="762"/>
    </row>
    <row r="5" spans="1:23" s="146" customFormat="1" ht="9.75" customHeight="1" thickTop="1">
      <c r="A5" s="463"/>
      <c r="B5" s="463"/>
      <c r="C5" s="463"/>
      <c r="D5" s="463"/>
      <c r="E5" s="463"/>
      <c r="F5" s="463"/>
      <c r="G5" s="463"/>
      <c r="H5" s="463"/>
    </row>
    <row r="6" spans="1:23" s="123" customFormat="1" ht="12.75">
      <c r="A6" s="527" t="s">
        <v>36</v>
      </c>
    </row>
    <row r="7" spans="1:23" ht="16.5" thickBot="1">
      <c r="G7" s="114" t="s">
        <v>90</v>
      </c>
      <c r="H7" s="125">
        <f ca="1">TODAY()</f>
        <v>45163</v>
      </c>
      <c r="I7" s="109"/>
      <c r="J7" s="109"/>
    </row>
    <row r="8" spans="1:23" s="16" customFormat="1" ht="26.25" customHeight="1" thickBot="1">
      <c r="A8" s="795" t="s">
        <v>1</v>
      </c>
      <c r="B8" s="796" t="s">
        <v>49</v>
      </c>
      <c r="C8" s="796"/>
      <c r="D8" s="797" t="s">
        <v>119</v>
      </c>
      <c r="E8" s="797" t="s">
        <v>96</v>
      </c>
      <c r="F8" s="798" t="s">
        <v>115</v>
      </c>
      <c r="G8" s="798"/>
      <c r="H8" s="799" t="s">
        <v>86</v>
      </c>
      <c r="I8" s="110"/>
      <c r="J8" s="110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</row>
    <row r="9" spans="1:23" ht="26.25" customHeight="1">
      <c r="A9" s="790" t="s">
        <v>264</v>
      </c>
      <c r="B9" s="791" t="s">
        <v>147</v>
      </c>
      <c r="C9" s="792">
        <v>45172</v>
      </c>
      <c r="D9" s="793">
        <f>C9+7</f>
        <v>45179</v>
      </c>
      <c r="E9" s="793">
        <f>+D9+5</f>
        <v>45184</v>
      </c>
      <c r="F9" s="794" t="s">
        <v>94</v>
      </c>
      <c r="G9" s="793">
        <f>C9-4</f>
        <v>45168</v>
      </c>
      <c r="H9" s="760" t="s">
        <v>151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s="191" customFormat="1" ht="26.25" customHeight="1">
      <c r="A10" s="193" t="s">
        <v>402</v>
      </c>
      <c r="B10" s="102" t="s">
        <v>136</v>
      </c>
      <c r="C10" s="192">
        <v>45178</v>
      </c>
      <c r="D10" s="103">
        <f>C10+10</f>
        <v>45188</v>
      </c>
      <c r="E10" s="103">
        <f>+D10+5</f>
        <v>45193</v>
      </c>
      <c r="F10" s="147" t="s">
        <v>336</v>
      </c>
      <c r="G10" s="103">
        <v>45174</v>
      </c>
      <c r="H10" s="760"/>
      <c r="I10" s="146"/>
      <c r="J10" s="146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spans="1:23" s="191" customFormat="1" ht="26.25" customHeight="1">
      <c r="A11" s="193" t="s">
        <v>403</v>
      </c>
      <c r="B11" s="102" t="s">
        <v>147</v>
      </c>
      <c r="C11" s="192">
        <v>45186</v>
      </c>
      <c r="D11" s="103">
        <f>C11+7</f>
        <v>45193</v>
      </c>
      <c r="E11" s="103">
        <f>D11+5</f>
        <v>45198</v>
      </c>
      <c r="F11" s="147" t="s">
        <v>94</v>
      </c>
      <c r="G11" s="103">
        <f>C11-4</f>
        <v>45182</v>
      </c>
      <c r="H11" s="760"/>
      <c r="I11" s="146"/>
      <c r="J11" s="146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1:23" s="191" customFormat="1" ht="26.25" customHeight="1">
      <c r="A12" s="193" t="s">
        <v>404</v>
      </c>
      <c r="B12" s="102" t="s">
        <v>147</v>
      </c>
      <c r="C12" s="192">
        <f>C11+7</f>
        <v>45193</v>
      </c>
      <c r="D12" s="103">
        <f>C12+7</f>
        <v>45200</v>
      </c>
      <c r="E12" s="103">
        <f>D12+5</f>
        <v>45205</v>
      </c>
      <c r="F12" s="147" t="s">
        <v>94</v>
      </c>
      <c r="G12" s="103">
        <f>C12-4</f>
        <v>45189</v>
      </c>
      <c r="H12" s="760"/>
      <c r="I12" s="146"/>
      <c r="J12" s="146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3" ht="26.25" customHeight="1" thickBot="1">
      <c r="A13" s="353" t="s">
        <v>405</v>
      </c>
      <c r="B13" s="354" t="s">
        <v>147</v>
      </c>
      <c r="C13" s="355">
        <f>C12+7</f>
        <v>45200</v>
      </c>
      <c r="D13" s="356">
        <f>C13+7</f>
        <v>45207</v>
      </c>
      <c r="E13" s="356">
        <f>D13+5</f>
        <v>45212</v>
      </c>
      <c r="F13" s="357" t="s">
        <v>94</v>
      </c>
      <c r="G13" s="356">
        <f>C13-4</f>
        <v>45196</v>
      </c>
      <c r="H13" s="761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</row>
    <row r="15" spans="1:23">
      <c r="A15" s="121" t="s">
        <v>88</v>
      </c>
    </row>
    <row r="26" spans="1:1">
      <c r="A26" s="121"/>
    </row>
  </sheetData>
  <mergeCells count="7">
    <mergeCell ref="H9:H13"/>
    <mergeCell ref="A1:H1"/>
    <mergeCell ref="A2:H2"/>
    <mergeCell ref="A3:H3"/>
    <mergeCell ref="A4:H4"/>
    <mergeCell ref="B8:C8"/>
    <mergeCell ref="F8:G8"/>
  </mergeCells>
  <phoneticPr fontId="3" type="noConversion"/>
  <hyperlinks>
    <hyperlink ref="A6" location="INDEX!A1" display="BACK TO INDEX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70C0"/>
  </sheetPr>
  <dimension ref="A1:J16"/>
  <sheetViews>
    <sheetView zoomScaleNormal="100" workbookViewId="0">
      <selection activeCell="A16" sqref="A16"/>
    </sheetView>
  </sheetViews>
  <sheetFormatPr defaultRowHeight="14.2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  <c r="I1" s="635"/>
    </row>
    <row r="2" spans="1:10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  <c r="I2" s="636"/>
    </row>
    <row r="3" spans="1:10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  <c r="I3" s="636"/>
    </row>
    <row r="4" spans="1:10" s="10" customFormat="1" ht="21" thickBot="1">
      <c r="A4" s="641" t="s">
        <v>108</v>
      </c>
      <c r="B4" s="641"/>
      <c r="C4" s="641"/>
      <c r="D4" s="641"/>
      <c r="E4" s="641"/>
      <c r="F4" s="641"/>
      <c r="G4" s="641"/>
      <c r="H4" s="641"/>
      <c r="I4" s="641"/>
    </row>
    <row r="5" spans="1:10" s="10" customFormat="1" ht="9" customHeight="1" thickTop="1">
      <c r="A5" s="461"/>
      <c r="B5" s="461"/>
      <c r="C5" s="461"/>
      <c r="D5" s="461"/>
      <c r="E5" s="461"/>
      <c r="F5" s="461"/>
      <c r="G5" s="461"/>
      <c r="H5" s="461"/>
      <c r="I5" s="461"/>
    </row>
    <row r="6" spans="1:10" s="10" customFormat="1" ht="20.25">
      <c r="A6" s="527" t="s">
        <v>36</v>
      </c>
      <c r="B6" s="372"/>
      <c r="C6" s="372"/>
      <c r="D6" s="372"/>
      <c r="E6" s="372"/>
      <c r="F6" s="372"/>
      <c r="G6" s="372"/>
      <c r="H6" s="372"/>
      <c r="I6" s="372"/>
    </row>
    <row r="7" spans="1:10" s="10" customFormat="1" ht="15" customHeight="1" thickBot="1">
      <c r="B7" s="11"/>
      <c r="C7" s="11"/>
      <c r="D7" s="11"/>
      <c r="E7" s="11"/>
      <c r="F7" s="11"/>
      <c r="G7" s="11"/>
      <c r="H7" s="86" t="s">
        <v>90</v>
      </c>
      <c r="I7" s="87">
        <f ca="1">TODAY()</f>
        <v>45163</v>
      </c>
    </row>
    <row r="8" spans="1:10" ht="26.25" thickBot="1">
      <c r="A8" s="805" t="s">
        <v>1</v>
      </c>
      <c r="B8" s="806" t="s">
        <v>3</v>
      </c>
      <c r="C8" s="806"/>
      <c r="D8" s="806" t="s">
        <v>49</v>
      </c>
      <c r="E8" s="806"/>
      <c r="F8" s="807" t="s">
        <v>83</v>
      </c>
      <c r="G8" s="808" t="s">
        <v>115</v>
      </c>
      <c r="H8" s="808"/>
      <c r="I8" s="809" t="s">
        <v>86</v>
      </c>
    </row>
    <row r="9" spans="1:10" s="68" customFormat="1" ht="20.25" customHeight="1">
      <c r="A9" s="800" t="s">
        <v>176</v>
      </c>
      <c r="B9" s="801" t="s">
        <v>265</v>
      </c>
      <c r="C9" s="802"/>
      <c r="D9" s="803" t="s">
        <v>136</v>
      </c>
      <c r="E9" s="803">
        <v>45171</v>
      </c>
      <c r="F9" s="803">
        <f>+E9+3</f>
        <v>45174</v>
      </c>
      <c r="G9" s="804" t="s">
        <v>94</v>
      </c>
      <c r="H9" s="803">
        <f>+E9-2</f>
        <v>45169</v>
      </c>
      <c r="I9" s="765" t="s">
        <v>122</v>
      </c>
      <c r="J9" s="318"/>
    </row>
    <row r="10" spans="1:10" s="68" customFormat="1" ht="20.25" customHeight="1">
      <c r="A10" s="164" t="s">
        <v>176</v>
      </c>
      <c r="B10" s="767" t="s">
        <v>377</v>
      </c>
      <c r="C10" s="768"/>
      <c r="D10" s="162" t="s">
        <v>136</v>
      </c>
      <c r="E10" s="162">
        <f>E9+7</f>
        <v>45178</v>
      </c>
      <c r="F10" s="162">
        <f t="shared" ref="F10:F13" si="0">+E10+3</f>
        <v>45181</v>
      </c>
      <c r="G10" s="163" t="s">
        <v>219</v>
      </c>
      <c r="H10" s="162">
        <f t="shared" ref="H10:H12" si="1">+E10-2</f>
        <v>45176</v>
      </c>
      <c r="I10" s="765"/>
    </row>
    <row r="11" spans="1:10" s="68" customFormat="1" ht="20.25" customHeight="1">
      <c r="A11" s="164" t="s">
        <v>176</v>
      </c>
      <c r="B11" s="767" t="s">
        <v>378</v>
      </c>
      <c r="C11" s="768"/>
      <c r="D11" s="162" t="s">
        <v>136</v>
      </c>
      <c r="E11" s="162">
        <f>E10+7</f>
        <v>45185</v>
      </c>
      <c r="F11" s="162">
        <f t="shared" si="0"/>
        <v>45188</v>
      </c>
      <c r="G11" s="163" t="s">
        <v>219</v>
      </c>
      <c r="H11" s="162">
        <f t="shared" si="1"/>
        <v>45183</v>
      </c>
      <c r="I11" s="765"/>
    </row>
    <row r="12" spans="1:10" s="68" customFormat="1" ht="20.25" customHeight="1">
      <c r="A12" s="253" t="s">
        <v>176</v>
      </c>
      <c r="B12" s="767" t="s">
        <v>379</v>
      </c>
      <c r="C12" s="768"/>
      <c r="D12" s="162" t="s">
        <v>136</v>
      </c>
      <c r="E12" s="162">
        <f t="shared" ref="E12:E13" si="2">E11+7</f>
        <v>45192</v>
      </c>
      <c r="F12" s="162">
        <f t="shared" si="0"/>
        <v>45195</v>
      </c>
      <c r="G12" s="163" t="s">
        <v>219</v>
      </c>
      <c r="H12" s="162">
        <f t="shared" si="1"/>
        <v>45190</v>
      </c>
      <c r="I12" s="765"/>
    </row>
    <row r="13" spans="1:10" s="68" customFormat="1" ht="20.25" customHeight="1" thickBot="1">
      <c r="A13" s="221" t="s">
        <v>176</v>
      </c>
      <c r="B13" s="763" t="s">
        <v>380</v>
      </c>
      <c r="C13" s="764"/>
      <c r="D13" s="222" t="s">
        <v>136</v>
      </c>
      <c r="E13" s="222">
        <f t="shared" si="2"/>
        <v>45199</v>
      </c>
      <c r="F13" s="222">
        <f t="shared" si="0"/>
        <v>45202</v>
      </c>
      <c r="G13" s="223" t="s">
        <v>219</v>
      </c>
      <c r="H13" s="222">
        <f>+E13-3</f>
        <v>45196</v>
      </c>
      <c r="I13" s="766"/>
    </row>
    <row r="14" spans="1:10" s="68" customFormat="1" ht="12.75"/>
    <row r="15" spans="1:10" s="68" customFormat="1" ht="12.75">
      <c r="A15" s="121" t="s">
        <v>88</v>
      </c>
    </row>
    <row r="16" spans="1:10" s="68" customFormat="1" ht="12.75"/>
  </sheetData>
  <mergeCells count="13">
    <mergeCell ref="A1:I1"/>
    <mergeCell ref="A2:I2"/>
    <mergeCell ref="A3:I3"/>
    <mergeCell ref="A4:I4"/>
    <mergeCell ref="B13:C13"/>
    <mergeCell ref="I9:I13"/>
    <mergeCell ref="B10:C10"/>
    <mergeCell ref="B11:C11"/>
    <mergeCell ref="B9:C9"/>
    <mergeCell ref="B8:C8"/>
    <mergeCell ref="B12:C12"/>
    <mergeCell ref="D8:E8"/>
    <mergeCell ref="G8:H8"/>
  </mergeCells>
  <hyperlinks>
    <hyperlink ref="A6" location="INDEX!A1" display="BACK TO INDEX"/>
  </hyperlinks>
  <pageMargins left="0.2" right="0.2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70C0"/>
  </sheetPr>
  <dimension ref="A1:H15"/>
  <sheetViews>
    <sheetView zoomScaleNormal="100" workbookViewId="0">
      <selection activeCell="A16" sqref="A16"/>
    </sheetView>
  </sheetViews>
  <sheetFormatPr defaultRowHeight="14.25"/>
  <cols>
    <col min="1" max="1" width="15.375" style="112" customWidth="1"/>
    <col min="2" max="2" width="7.25" style="112" bestFit="1" customWidth="1"/>
    <col min="3" max="4" width="6.75" style="112" customWidth="1"/>
    <col min="5" max="5" width="9" style="112" customWidth="1"/>
    <col min="6" max="7" width="9" style="112"/>
    <col min="8" max="8" width="15.375" style="112" customWidth="1"/>
    <col min="9" max="16384" width="9" style="112"/>
  </cols>
  <sheetData>
    <row r="1" spans="1:8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</row>
    <row r="2" spans="1:8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</row>
    <row r="3" spans="1:8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</row>
    <row r="4" spans="1:8" s="146" customFormat="1" ht="24.75" customHeight="1" thickBot="1">
      <c r="A4" s="771" t="s">
        <v>109</v>
      </c>
      <c r="B4" s="771"/>
      <c r="C4" s="771"/>
      <c r="D4" s="771"/>
      <c r="E4" s="771"/>
      <c r="F4" s="771"/>
      <c r="G4" s="771"/>
      <c r="H4" s="771"/>
    </row>
    <row r="5" spans="1:8" s="146" customFormat="1" ht="8.25" customHeight="1" thickTop="1">
      <c r="A5" s="461"/>
      <c r="B5" s="461"/>
      <c r="C5" s="461"/>
      <c r="D5" s="461"/>
      <c r="E5" s="461"/>
      <c r="F5" s="461"/>
      <c r="G5" s="461"/>
      <c r="H5" s="461"/>
    </row>
    <row r="6" spans="1:8">
      <c r="A6" s="450" t="s">
        <v>36</v>
      </c>
    </row>
    <row r="7" spans="1:8" ht="16.5" thickBot="1">
      <c r="G7" s="114" t="s">
        <v>90</v>
      </c>
      <c r="H7" s="125">
        <f ca="1">TODAY()</f>
        <v>45163</v>
      </c>
    </row>
    <row r="8" spans="1:8" ht="32.25" customHeight="1" thickBot="1">
      <c r="A8" s="524" t="s">
        <v>1</v>
      </c>
      <c r="B8" s="525"/>
      <c r="C8" s="769" t="s">
        <v>0</v>
      </c>
      <c r="D8" s="769"/>
      <c r="E8" s="525" t="s">
        <v>121</v>
      </c>
      <c r="F8" s="770" t="s">
        <v>112</v>
      </c>
      <c r="G8" s="770"/>
      <c r="H8" s="526" t="s">
        <v>86</v>
      </c>
    </row>
    <row r="9" spans="1:8" s="70" customFormat="1" ht="24" customHeight="1">
      <c r="A9" s="520" t="s">
        <v>381</v>
      </c>
      <c r="B9" s="521" t="s">
        <v>382</v>
      </c>
      <c r="C9" s="521" t="s">
        <v>149</v>
      </c>
      <c r="D9" s="522">
        <v>45174</v>
      </c>
      <c r="E9" s="522">
        <f>D9+3</f>
        <v>45177</v>
      </c>
      <c r="F9" s="523" t="s">
        <v>94</v>
      </c>
      <c r="G9" s="522">
        <f>D9-6</f>
        <v>45168</v>
      </c>
      <c r="H9" s="646" t="s">
        <v>138</v>
      </c>
    </row>
    <row r="10" spans="1:8" s="70" customFormat="1" ht="24" customHeight="1">
      <c r="A10" s="247" t="s">
        <v>383</v>
      </c>
      <c r="B10" s="89" t="s">
        <v>384</v>
      </c>
      <c r="C10" s="89" t="s">
        <v>149</v>
      </c>
      <c r="D10" s="69">
        <v>45181</v>
      </c>
      <c r="E10" s="69">
        <f>D10+3</f>
        <v>45184</v>
      </c>
      <c r="F10" s="201" t="s">
        <v>58</v>
      </c>
      <c r="G10" s="69">
        <f>D10-4</f>
        <v>45177</v>
      </c>
      <c r="H10" s="646"/>
    </row>
    <row r="11" spans="1:8" s="70" customFormat="1" ht="24" customHeight="1">
      <c r="A11" s="78" t="s">
        <v>242</v>
      </c>
      <c r="B11" s="89" t="s">
        <v>385</v>
      </c>
      <c r="C11" s="89" t="s">
        <v>149</v>
      </c>
      <c r="D11" s="69">
        <v>45188</v>
      </c>
      <c r="E11" s="69">
        <f>D11+3</f>
        <v>45191</v>
      </c>
      <c r="F11" s="201" t="s">
        <v>58</v>
      </c>
      <c r="G11" s="69">
        <f>D11-4</f>
        <v>45184</v>
      </c>
      <c r="H11" s="646"/>
    </row>
    <row r="12" spans="1:8" s="70" customFormat="1" ht="24" customHeight="1">
      <c r="A12" s="156" t="s">
        <v>386</v>
      </c>
      <c r="B12" s="89" t="s">
        <v>387</v>
      </c>
      <c r="C12" s="89" t="s">
        <v>149</v>
      </c>
      <c r="D12" s="69">
        <v>45195</v>
      </c>
      <c r="E12" s="69">
        <f>D12+3</f>
        <v>45198</v>
      </c>
      <c r="F12" s="201" t="s">
        <v>58</v>
      </c>
      <c r="G12" s="69">
        <f>D12-4</f>
        <v>45191</v>
      </c>
      <c r="H12" s="646"/>
    </row>
    <row r="13" spans="1:8" s="70" customFormat="1" ht="24" customHeight="1" thickBot="1">
      <c r="A13" s="336" t="s">
        <v>98</v>
      </c>
      <c r="B13" s="337" t="s">
        <v>98</v>
      </c>
      <c r="C13" s="337" t="s">
        <v>149</v>
      </c>
      <c r="D13" s="338">
        <v>45202</v>
      </c>
      <c r="E13" s="194">
        <f>D13+3</f>
        <v>45205</v>
      </c>
      <c r="F13" s="339" t="s">
        <v>58</v>
      </c>
      <c r="G13" s="338">
        <f>D13-4</f>
        <v>45198</v>
      </c>
      <c r="H13" s="647"/>
    </row>
    <row r="14" spans="1:8" s="70" customFormat="1" ht="13.5" customHeight="1"/>
    <row r="15" spans="1:8" s="70" customFormat="1" ht="12.75">
      <c r="A15" s="121" t="s">
        <v>88</v>
      </c>
    </row>
  </sheetData>
  <mergeCells count="7">
    <mergeCell ref="H9:H13"/>
    <mergeCell ref="A1:H1"/>
    <mergeCell ref="A2:H2"/>
    <mergeCell ref="A3:H3"/>
    <mergeCell ref="C8:D8"/>
    <mergeCell ref="F8:G8"/>
    <mergeCell ref="A4:H4"/>
  </mergeCells>
  <phoneticPr fontId="3" type="noConversion"/>
  <hyperlinks>
    <hyperlink ref="A6" location="INDEX!A1" display="BACK TO INDEX"/>
  </hyperlinks>
  <pageMargins left="0.73" right="0.5" top="1" bottom="1" header="0.5" footer="0.5"/>
  <pageSetup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70C0"/>
  </sheetPr>
  <dimension ref="A1:Z25"/>
  <sheetViews>
    <sheetView zoomScaleNormal="100" workbookViewId="0">
      <selection activeCell="A6" sqref="A6"/>
    </sheetView>
  </sheetViews>
  <sheetFormatPr defaultRowHeight="14.2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</row>
    <row r="2" spans="1:26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</row>
    <row r="3" spans="1:26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6" s="10" customFormat="1" ht="21" thickBot="1">
      <c r="A4" s="641" t="s">
        <v>72</v>
      </c>
      <c r="B4" s="641"/>
      <c r="C4" s="641"/>
      <c r="D4" s="641"/>
      <c r="E4" s="641"/>
      <c r="F4" s="641"/>
      <c r="G4" s="641"/>
      <c r="H4" s="64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6" s="10" customFormat="1" ht="7.5" customHeight="1" thickTop="1">
      <c r="A5" s="461"/>
      <c r="B5" s="461"/>
      <c r="C5" s="461"/>
      <c r="D5" s="461"/>
      <c r="E5" s="461"/>
      <c r="F5" s="461"/>
      <c r="G5" s="461"/>
      <c r="H5" s="46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6" s="10" customFormat="1" ht="20.25">
      <c r="A6" s="450" t="s">
        <v>36</v>
      </c>
      <c r="B6" s="372"/>
      <c r="C6" s="372"/>
      <c r="D6" s="372"/>
      <c r="E6" s="372"/>
      <c r="F6" s="372"/>
      <c r="G6" s="372"/>
      <c r="H6" s="37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6" s="10" customFormat="1" ht="15" customHeight="1" thickBot="1">
      <c r="B7" s="81"/>
      <c r="C7" s="81"/>
      <c r="D7" s="81"/>
      <c r="E7" s="81"/>
      <c r="F7" s="81"/>
      <c r="G7" s="114" t="s">
        <v>90</v>
      </c>
      <c r="H7" s="125">
        <f ca="1">TODAY()</f>
        <v>45163</v>
      </c>
      <c r="I7" s="16"/>
      <c r="J7" s="16"/>
      <c r="K7" s="87"/>
      <c r="L7" s="16"/>
      <c r="M7" s="16"/>
      <c r="N7" s="16"/>
      <c r="O7" s="16"/>
      <c r="P7" s="16"/>
      <c r="Q7" s="16"/>
      <c r="R7" s="16"/>
      <c r="S7" s="16"/>
    </row>
    <row r="8" spans="1:26" s="16" customFormat="1" ht="17.25" customHeight="1">
      <c r="A8" s="772" t="s">
        <v>59</v>
      </c>
      <c r="B8" s="776" t="s">
        <v>48</v>
      </c>
      <c r="C8" s="54" t="s">
        <v>60</v>
      </c>
      <c r="D8" s="54" t="s">
        <v>60</v>
      </c>
      <c r="E8" s="108" t="s">
        <v>61</v>
      </c>
      <c r="F8" s="778" t="s">
        <v>62</v>
      </c>
      <c r="G8" s="779"/>
      <c r="H8" s="774" t="s">
        <v>63</v>
      </c>
      <c r="T8" s="58"/>
      <c r="U8" s="58"/>
      <c r="V8" s="58"/>
      <c r="W8" s="58"/>
      <c r="X8" s="58"/>
      <c r="Y8" s="58"/>
      <c r="Z8" s="58"/>
    </row>
    <row r="9" spans="1:26" s="16" customFormat="1" ht="18.75" customHeight="1" thickBot="1">
      <c r="A9" s="773"/>
      <c r="B9" s="777"/>
      <c r="C9" s="517" t="s">
        <v>64</v>
      </c>
      <c r="D9" s="517" t="s">
        <v>65</v>
      </c>
      <c r="E9" s="518" t="s">
        <v>69</v>
      </c>
      <c r="F9" s="518" t="s">
        <v>73</v>
      </c>
      <c r="G9" s="518" t="s">
        <v>74</v>
      </c>
      <c r="H9" s="775"/>
      <c r="T9" s="58"/>
      <c r="U9" s="58"/>
      <c r="V9" s="58"/>
      <c r="W9" s="58"/>
      <c r="X9" s="58"/>
      <c r="Y9" s="58"/>
      <c r="Z9" s="58"/>
    </row>
    <row r="10" spans="1:26" s="16" customFormat="1" ht="17.25" customHeight="1">
      <c r="A10" s="512" t="s">
        <v>266</v>
      </c>
      <c r="B10" s="513" t="s">
        <v>269</v>
      </c>
      <c r="C10" s="514" t="s">
        <v>150</v>
      </c>
      <c r="D10" s="515">
        <v>45164</v>
      </c>
      <c r="E10" s="515">
        <v>45168</v>
      </c>
      <c r="F10" s="515">
        <v>45176</v>
      </c>
      <c r="G10" s="515">
        <v>45177</v>
      </c>
      <c r="H10" s="516" t="s">
        <v>89</v>
      </c>
    </row>
    <row r="11" spans="1:26" s="16" customFormat="1" ht="17.25" customHeight="1">
      <c r="A11" s="243" t="s">
        <v>199</v>
      </c>
      <c r="B11" s="244" t="s">
        <v>417</v>
      </c>
      <c r="C11" s="254" t="s">
        <v>150</v>
      </c>
      <c r="D11" s="57">
        <v>45171</v>
      </c>
      <c r="E11" s="57">
        <v>45175</v>
      </c>
      <c r="F11" s="57">
        <v>45183</v>
      </c>
      <c r="G11" s="57">
        <v>45184</v>
      </c>
      <c r="H11" s="80" t="s">
        <v>89</v>
      </c>
    </row>
    <row r="12" spans="1:26" s="16" customFormat="1" ht="17.25" customHeight="1">
      <c r="A12" s="98" t="s">
        <v>267</v>
      </c>
      <c r="B12" s="56" t="s">
        <v>418</v>
      </c>
      <c r="C12" s="254" t="s">
        <v>150</v>
      </c>
      <c r="D12" s="57">
        <v>45178</v>
      </c>
      <c r="E12" s="57">
        <v>45182</v>
      </c>
      <c r="F12" s="57">
        <v>45190</v>
      </c>
      <c r="G12" s="57">
        <v>45191</v>
      </c>
      <c r="H12" s="80" t="s">
        <v>89</v>
      </c>
    </row>
    <row r="13" spans="1:26" s="16" customFormat="1" ht="17.25" customHeight="1">
      <c r="A13" s="281" t="s">
        <v>268</v>
      </c>
      <c r="B13" s="282" t="s">
        <v>419</v>
      </c>
      <c r="C13" s="274" t="s">
        <v>150</v>
      </c>
      <c r="D13" s="199">
        <v>45185</v>
      </c>
      <c r="E13" s="199">
        <v>45189</v>
      </c>
      <c r="F13" s="57">
        <v>45197</v>
      </c>
      <c r="G13" s="57">
        <v>45198</v>
      </c>
      <c r="H13" s="283" t="s">
        <v>89</v>
      </c>
    </row>
    <row r="14" spans="1:26" s="16" customFormat="1" ht="17.25" customHeight="1" thickBot="1">
      <c r="A14" s="96"/>
      <c r="B14" s="59"/>
      <c r="C14" s="255"/>
      <c r="D14" s="60"/>
      <c r="E14" s="60"/>
      <c r="F14" s="60"/>
      <c r="G14" s="60"/>
      <c r="H14" s="214"/>
    </row>
    <row r="16" spans="1:26" ht="15" thickBot="1"/>
    <row r="17" spans="1:9">
      <c r="A17" s="772" t="s">
        <v>59</v>
      </c>
      <c r="B17" s="776" t="s">
        <v>48</v>
      </c>
      <c r="C17" s="54" t="s">
        <v>60</v>
      </c>
      <c r="D17" s="54" t="s">
        <v>60</v>
      </c>
      <c r="E17" s="108" t="s">
        <v>61</v>
      </c>
      <c r="F17" s="778" t="s">
        <v>62</v>
      </c>
      <c r="G17" s="779"/>
      <c r="H17" s="779"/>
      <c r="I17" s="774" t="s">
        <v>63</v>
      </c>
    </row>
    <row r="18" spans="1:9" ht="15" thickBot="1">
      <c r="A18" s="773"/>
      <c r="B18" s="777"/>
      <c r="C18" s="517" t="s">
        <v>64</v>
      </c>
      <c r="D18" s="517" t="s">
        <v>65</v>
      </c>
      <c r="E18" s="518" t="s">
        <v>69</v>
      </c>
      <c r="F18" s="518" t="s">
        <v>70</v>
      </c>
      <c r="G18" s="518" t="s">
        <v>71</v>
      </c>
      <c r="H18" s="518" t="s">
        <v>95</v>
      </c>
      <c r="I18" s="775"/>
    </row>
    <row r="19" spans="1:9">
      <c r="A19" s="512" t="s">
        <v>266</v>
      </c>
      <c r="B19" s="513" t="s">
        <v>269</v>
      </c>
      <c r="C19" s="519" t="s">
        <v>150</v>
      </c>
      <c r="D19" s="515">
        <v>45164</v>
      </c>
      <c r="E19" s="515">
        <v>45168</v>
      </c>
      <c r="F19" s="515">
        <v>45182</v>
      </c>
      <c r="G19" s="515">
        <v>45183</v>
      </c>
      <c r="H19" s="515">
        <v>45184</v>
      </c>
      <c r="I19" s="516" t="s">
        <v>89</v>
      </c>
    </row>
    <row r="20" spans="1:9">
      <c r="A20" s="98" t="s">
        <v>199</v>
      </c>
      <c r="B20" s="56" t="s">
        <v>417</v>
      </c>
      <c r="C20" s="189" t="s">
        <v>150</v>
      </c>
      <c r="D20" s="57">
        <v>45171</v>
      </c>
      <c r="E20" s="57">
        <v>45175</v>
      </c>
      <c r="F20" s="57">
        <v>45189</v>
      </c>
      <c r="G20" s="57">
        <v>45190</v>
      </c>
      <c r="H20" s="57">
        <v>45191</v>
      </c>
      <c r="I20" s="80" t="s">
        <v>89</v>
      </c>
    </row>
    <row r="21" spans="1:9">
      <c r="A21" s="98" t="s">
        <v>267</v>
      </c>
      <c r="B21" s="56" t="s">
        <v>418</v>
      </c>
      <c r="C21" s="189" t="s">
        <v>150</v>
      </c>
      <c r="D21" s="57">
        <v>45178</v>
      </c>
      <c r="E21" s="57">
        <v>45182</v>
      </c>
      <c r="F21" s="57">
        <v>45196</v>
      </c>
      <c r="G21" s="57">
        <v>45197</v>
      </c>
      <c r="H21" s="57">
        <v>45198</v>
      </c>
      <c r="I21" s="80" t="s">
        <v>89</v>
      </c>
    </row>
    <row r="22" spans="1:9">
      <c r="A22" s="98" t="s">
        <v>268</v>
      </c>
      <c r="B22" s="56" t="s">
        <v>419</v>
      </c>
      <c r="C22" s="189" t="s">
        <v>150</v>
      </c>
      <c r="D22" s="57">
        <v>45185</v>
      </c>
      <c r="E22" s="57">
        <v>45189</v>
      </c>
      <c r="F22" s="57">
        <v>45203</v>
      </c>
      <c r="G22" s="57">
        <v>45204</v>
      </c>
      <c r="H22" s="57">
        <v>45205</v>
      </c>
      <c r="I22" s="80" t="s">
        <v>89</v>
      </c>
    </row>
    <row r="23" spans="1:9" ht="15" thickBot="1">
      <c r="A23" s="96"/>
      <c r="B23" s="59"/>
      <c r="C23" s="268"/>
      <c r="D23" s="60"/>
      <c r="E23" s="60"/>
      <c r="F23" s="60"/>
      <c r="G23" s="60"/>
      <c r="H23" s="60"/>
      <c r="I23" s="214"/>
    </row>
    <row r="25" spans="1:9">
      <c r="A25" s="121" t="s">
        <v>88</v>
      </c>
    </row>
  </sheetData>
  <mergeCells count="12">
    <mergeCell ref="I17:I18"/>
    <mergeCell ref="A17:A18"/>
    <mergeCell ref="B17:B18"/>
    <mergeCell ref="F8:G8"/>
    <mergeCell ref="H8:H9"/>
    <mergeCell ref="F17:H17"/>
    <mergeCell ref="B8:B9"/>
    <mergeCell ref="A1:H1"/>
    <mergeCell ref="A2:H2"/>
    <mergeCell ref="A3:H3"/>
    <mergeCell ref="A4:H4"/>
    <mergeCell ref="A8:A9"/>
  </mergeCells>
  <hyperlinks>
    <hyperlink ref="A6" location="INDEX!A1" display="BACK TO INDEX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</sheetPr>
  <dimension ref="A1:H15"/>
  <sheetViews>
    <sheetView zoomScaleNormal="100" workbookViewId="0">
      <selection activeCell="A16" sqref="A16"/>
    </sheetView>
  </sheetViews>
  <sheetFormatPr defaultRowHeight="12.75"/>
  <cols>
    <col min="1" max="1" width="16" style="122" customWidth="1"/>
    <col min="2" max="2" width="7.125" style="445" customWidth="1"/>
    <col min="3" max="3" width="8.875" style="122" customWidth="1"/>
    <col min="4" max="4" width="9.125" style="122" customWidth="1"/>
    <col min="5" max="5" width="11.5" style="122" customWidth="1"/>
    <col min="6" max="6" width="9" style="122" customWidth="1"/>
    <col min="7" max="7" width="9.875" style="122" customWidth="1"/>
    <col min="8" max="8" width="16.75" style="122" customWidth="1"/>
    <col min="9" max="16384" width="9" style="122"/>
  </cols>
  <sheetData>
    <row r="1" spans="1:8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</row>
    <row r="2" spans="1:8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</row>
    <row r="3" spans="1:8" s="110" customFormat="1" ht="19.5" thickBot="1">
      <c r="A3" s="630" t="s">
        <v>82</v>
      </c>
      <c r="B3" s="630"/>
      <c r="C3" s="630"/>
      <c r="D3" s="630"/>
      <c r="E3" s="630"/>
      <c r="F3" s="630"/>
      <c r="G3" s="630"/>
      <c r="H3" s="630"/>
    </row>
    <row r="4" spans="1:8" s="123" customFormat="1" ht="23.25" customHeight="1" thickTop="1">
      <c r="A4" s="631" t="s">
        <v>53</v>
      </c>
      <c r="B4" s="631"/>
      <c r="C4" s="631"/>
      <c r="D4" s="631"/>
      <c r="E4" s="631"/>
      <c r="F4" s="631"/>
      <c r="G4" s="631"/>
      <c r="H4" s="631"/>
    </row>
    <row r="5" spans="1:8" s="123" customFormat="1" ht="9" customHeight="1">
      <c r="A5" s="394"/>
      <c r="B5" s="394"/>
      <c r="C5" s="394"/>
      <c r="D5" s="394"/>
      <c r="E5" s="394"/>
      <c r="F5" s="394"/>
      <c r="G5" s="394"/>
      <c r="H5" s="394"/>
    </row>
    <row r="6" spans="1:8" s="123" customFormat="1" ht="20.25">
      <c r="A6" s="451" t="s">
        <v>36</v>
      </c>
      <c r="B6" s="443"/>
      <c r="C6" s="394"/>
      <c r="D6" s="394"/>
      <c r="E6" s="394"/>
      <c r="F6" s="394"/>
      <c r="G6" s="394"/>
      <c r="H6" s="394"/>
    </row>
    <row r="7" spans="1:8" s="123" customFormat="1" ht="13.5" customHeight="1" thickBot="1">
      <c r="B7" s="444"/>
      <c r="C7" s="110"/>
      <c r="D7" s="124"/>
      <c r="E7" s="110"/>
      <c r="F7" s="110"/>
      <c r="G7" s="114" t="s">
        <v>2</v>
      </c>
      <c r="H7" s="125">
        <f ca="1">TODAY()</f>
        <v>45163</v>
      </c>
    </row>
    <row r="8" spans="1:8" ht="26.25" customHeight="1" thickBot="1">
      <c r="A8" s="785" t="s">
        <v>1</v>
      </c>
      <c r="B8" s="786" t="s">
        <v>48</v>
      </c>
      <c r="C8" s="787" t="s">
        <v>0</v>
      </c>
      <c r="D8" s="787"/>
      <c r="E8" s="786" t="s">
        <v>54</v>
      </c>
      <c r="F8" s="788" t="s">
        <v>41</v>
      </c>
      <c r="G8" s="788"/>
      <c r="H8" s="789" t="s">
        <v>45</v>
      </c>
    </row>
    <row r="9" spans="1:8" s="126" customFormat="1" ht="18.75" customHeight="1">
      <c r="A9" s="780" t="s">
        <v>187</v>
      </c>
      <c r="B9" s="781" t="s">
        <v>411</v>
      </c>
      <c r="C9" s="782" t="s">
        <v>147</v>
      </c>
      <c r="D9" s="782">
        <v>45179</v>
      </c>
      <c r="E9" s="782">
        <f>+D9+4</f>
        <v>45183</v>
      </c>
      <c r="F9" s="783" t="s">
        <v>58</v>
      </c>
      <c r="G9" s="782">
        <v>45177</v>
      </c>
      <c r="H9" s="784" t="s">
        <v>202</v>
      </c>
    </row>
    <row r="10" spans="1:8" s="126" customFormat="1" ht="18.75" customHeight="1">
      <c r="A10" s="448" t="s">
        <v>187</v>
      </c>
      <c r="B10" s="447" t="s">
        <v>412</v>
      </c>
      <c r="C10" s="154" t="s">
        <v>141</v>
      </c>
      <c r="D10" s="154">
        <v>45187</v>
      </c>
      <c r="E10" s="154">
        <f>+E9+7</f>
        <v>45190</v>
      </c>
      <c r="F10" s="155" t="s">
        <v>58</v>
      </c>
      <c r="G10" s="154">
        <v>45184</v>
      </c>
      <c r="H10" s="626"/>
    </row>
    <row r="11" spans="1:8" s="126" customFormat="1" ht="18.75" customHeight="1">
      <c r="A11" s="448" t="s">
        <v>413</v>
      </c>
      <c r="B11" s="447" t="s">
        <v>414</v>
      </c>
      <c r="C11" s="154" t="s">
        <v>147</v>
      </c>
      <c r="D11" s="154">
        <v>45193</v>
      </c>
      <c r="E11" s="154">
        <f>+E10+7</f>
        <v>45197</v>
      </c>
      <c r="F11" s="155" t="s">
        <v>58</v>
      </c>
      <c r="G11" s="154">
        <v>45191</v>
      </c>
      <c r="H11" s="626"/>
    </row>
    <row r="12" spans="1:8" s="126" customFormat="1" ht="18.75" customHeight="1">
      <c r="A12" s="448" t="s">
        <v>415</v>
      </c>
      <c r="B12" s="447" t="s">
        <v>416</v>
      </c>
      <c r="C12" s="154" t="s">
        <v>136</v>
      </c>
      <c r="D12" s="154">
        <v>45199</v>
      </c>
      <c r="E12" s="154">
        <f>+E11+7</f>
        <v>45204</v>
      </c>
      <c r="F12" s="155" t="s">
        <v>58</v>
      </c>
      <c r="G12" s="154">
        <v>45198</v>
      </c>
      <c r="H12" s="626"/>
    </row>
    <row r="13" spans="1:8" s="126" customFormat="1" ht="18.75" customHeight="1" thickBot="1">
      <c r="A13" s="449"/>
      <c r="B13" s="446"/>
      <c r="C13" s="228"/>
      <c r="D13" s="228"/>
      <c r="E13" s="269"/>
      <c r="F13" s="229"/>
      <c r="G13" s="269"/>
      <c r="H13" s="627"/>
    </row>
    <row r="15" spans="1:8">
      <c r="A15" s="121" t="s">
        <v>88</v>
      </c>
    </row>
  </sheetData>
  <mergeCells count="7">
    <mergeCell ref="H9:H13"/>
    <mergeCell ref="A1:H1"/>
    <mergeCell ref="A2:H2"/>
    <mergeCell ref="A3:H3"/>
    <mergeCell ref="C8:D8"/>
    <mergeCell ref="F8:G8"/>
    <mergeCell ref="A4:H4"/>
  </mergeCells>
  <phoneticPr fontId="3" type="noConversion"/>
  <hyperlinks>
    <hyperlink ref="A6" location="INDEX!A1" display="BACK TO IN DEX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</sheetPr>
  <dimension ref="A1:J15"/>
  <sheetViews>
    <sheetView zoomScaleNormal="100" workbookViewId="0">
      <selection activeCell="A17" sqref="A17"/>
    </sheetView>
  </sheetViews>
  <sheetFormatPr defaultRowHeight="14.2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  <c r="I2" s="636"/>
      <c r="J2" s="636"/>
    </row>
    <row r="3" spans="1:10" s="62" customFormat="1" ht="19.5" thickBot="1">
      <c r="A3" s="637" t="s">
        <v>82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s="4" customFormat="1" ht="21" thickTop="1">
      <c r="A4" s="639" t="s">
        <v>5</v>
      </c>
      <c r="B4" s="639"/>
      <c r="C4" s="639"/>
      <c r="D4" s="639"/>
      <c r="E4" s="639"/>
      <c r="F4" s="639"/>
      <c r="G4" s="639"/>
      <c r="H4" s="639"/>
      <c r="I4" s="639"/>
      <c r="J4" s="639"/>
    </row>
    <row r="5" spans="1:10" s="4" customFormat="1" ht="9" customHeight="1">
      <c r="A5" s="461"/>
      <c r="B5" s="461"/>
      <c r="C5" s="461"/>
      <c r="D5" s="461"/>
      <c r="E5" s="461"/>
      <c r="F5" s="461"/>
      <c r="G5" s="461"/>
      <c r="H5" s="461"/>
      <c r="I5" s="461"/>
      <c r="J5" s="461"/>
    </row>
    <row r="6" spans="1:10">
      <c r="A6" s="450" t="s">
        <v>36</v>
      </c>
    </row>
    <row r="7" spans="1:10" ht="16.5" thickBot="1">
      <c r="H7" s="88"/>
      <c r="I7" s="86" t="s">
        <v>2</v>
      </c>
      <c r="J7" s="87">
        <f ca="1">TODAY()</f>
        <v>45163</v>
      </c>
    </row>
    <row r="8" spans="1:10" s="55" customFormat="1" ht="39" customHeight="1" thickBot="1">
      <c r="A8" s="535" t="s">
        <v>1</v>
      </c>
      <c r="B8" s="536" t="s">
        <v>48</v>
      </c>
      <c r="C8" s="638" t="s">
        <v>49</v>
      </c>
      <c r="D8" s="638"/>
      <c r="E8" s="536" t="s">
        <v>120</v>
      </c>
      <c r="F8" s="537" t="s">
        <v>97</v>
      </c>
      <c r="G8" s="537" t="s">
        <v>32</v>
      </c>
      <c r="H8" s="640" t="s">
        <v>110</v>
      </c>
      <c r="I8" s="640"/>
      <c r="J8" s="538" t="s">
        <v>86</v>
      </c>
    </row>
    <row r="9" spans="1:10" s="15" customFormat="1" ht="20.25" customHeight="1">
      <c r="A9" s="530" t="s">
        <v>130</v>
      </c>
      <c r="B9" s="531" t="s">
        <v>372</v>
      </c>
      <c r="C9" s="532" t="s">
        <v>136</v>
      </c>
      <c r="D9" s="533">
        <v>45171</v>
      </c>
      <c r="E9" s="533">
        <f>3+D9</f>
        <v>45174</v>
      </c>
      <c r="F9" s="533">
        <f>+D9+4</f>
        <v>45175</v>
      </c>
      <c r="G9" s="533">
        <f>5+D9</f>
        <v>45176</v>
      </c>
      <c r="H9" s="534" t="s">
        <v>94</v>
      </c>
      <c r="I9" s="487">
        <f>D9-3</f>
        <v>45168</v>
      </c>
      <c r="J9" s="632" t="s">
        <v>131</v>
      </c>
    </row>
    <row r="10" spans="1:10" s="15" customFormat="1" ht="20.25" customHeight="1">
      <c r="A10" s="498" t="s">
        <v>174</v>
      </c>
      <c r="B10" s="499" t="s">
        <v>373</v>
      </c>
      <c r="C10" s="244" t="s">
        <v>136</v>
      </c>
      <c r="D10" s="252">
        <v>45178</v>
      </c>
      <c r="E10" s="252">
        <f>3+D10</f>
        <v>45181</v>
      </c>
      <c r="F10" s="252">
        <f>+D10+4</f>
        <v>45182</v>
      </c>
      <c r="G10" s="252">
        <f>5+D10</f>
        <v>45183</v>
      </c>
      <c r="H10" s="84" t="s">
        <v>94</v>
      </c>
      <c r="I10" s="97">
        <f>D10-3</f>
        <v>45175</v>
      </c>
      <c r="J10" s="633"/>
    </row>
    <row r="11" spans="1:10" s="15" customFormat="1" ht="20.25" customHeight="1">
      <c r="A11" s="498" t="s">
        <v>175</v>
      </c>
      <c r="B11" s="499" t="s">
        <v>374</v>
      </c>
      <c r="C11" s="244" t="s">
        <v>136</v>
      </c>
      <c r="D11" s="252">
        <v>45185</v>
      </c>
      <c r="E11" s="252">
        <f>3+D11</f>
        <v>45188</v>
      </c>
      <c r="F11" s="252">
        <f>+D11+4</f>
        <v>45189</v>
      </c>
      <c r="G11" s="252">
        <f>5+D11</f>
        <v>45190</v>
      </c>
      <c r="H11" s="84" t="s">
        <v>94</v>
      </c>
      <c r="I11" s="97">
        <f>D11-3</f>
        <v>45182</v>
      </c>
      <c r="J11" s="633"/>
    </row>
    <row r="12" spans="1:10" s="15" customFormat="1" ht="20.25" customHeight="1">
      <c r="A12" s="498" t="s">
        <v>181</v>
      </c>
      <c r="B12" s="499" t="s">
        <v>375</v>
      </c>
      <c r="C12" s="244" t="s">
        <v>136</v>
      </c>
      <c r="D12" s="252">
        <v>45192</v>
      </c>
      <c r="E12" s="252">
        <f>3+D12</f>
        <v>45195</v>
      </c>
      <c r="F12" s="252">
        <f>+D12+4</f>
        <v>45196</v>
      </c>
      <c r="G12" s="252">
        <f>5+D12</f>
        <v>45197</v>
      </c>
      <c r="H12" s="84" t="s">
        <v>94</v>
      </c>
      <c r="I12" s="97">
        <f>D12-3</f>
        <v>45189</v>
      </c>
      <c r="J12" s="633"/>
    </row>
    <row r="13" spans="1:10" s="15" customFormat="1" ht="20.25" customHeight="1" thickBot="1">
      <c r="A13" s="500" t="s">
        <v>130</v>
      </c>
      <c r="B13" s="501" t="s">
        <v>376</v>
      </c>
      <c r="C13" s="335" t="s">
        <v>136</v>
      </c>
      <c r="D13" s="497">
        <v>45199</v>
      </c>
      <c r="E13" s="497">
        <f>3+D13</f>
        <v>45202</v>
      </c>
      <c r="F13" s="497">
        <f>+D13+4</f>
        <v>45203</v>
      </c>
      <c r="G13" s="497">
        <f>5+D13</f>
        <v>45204</v>
      </c>
      <c r="H13" s="335" t="s">
        <v>94</v>
      </c>
      <c r="I13" s="218">
        <f>D13-3</f>
        <v>45196</v>
      </c>
      <c r="J13" s="634"/>
    </row>
    <row r="14" spans="1:10" s="68" customFormat="1" ht="12.75">
      <c r="A14" s="94"/>
      <c r="B14" s="93"/>
      <c r="D14" s="94"/>
      <c r="E14" s="93"/>
      <c r="G14" s="94"/>
      <c r="H14" s="94"/>
      <c r="I14" s="93"/>
    </row>
    <row r="15" spans="1:10">
      <c r="A15" s="77" t="s">
        <v>88</v>
      </c>
    </row>
  </sheetData>
  <mergeCells count="7">
    <mergeCell ref="J9:J13"/>
    <mergeCell ref="A1:J1"/>
    <mergeCell ref="A2:J2"/>
    <mergeCell ref="A3:J3"/>
    <mergeCell ref="C8:D8"/>
    <mergeCell ref="A4:J4"/>
    <mergeCell ref="H8:I8"/>
  </mergeCells>
  <phoneticPr fontId="3" type="noConversion"/>
  <hyperlinks>
    <hyperlink ref="A6" location="INDEX!A1" display="BACK TO INDEX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</sheetPr>
  <dimension ref="A1:L45"/>
  <sheetViews>
    <sheetView zoomScaleNormal="100" workbookViewId="0">
      <selection activeCell="A47" sqref="A47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1.25" style="2" customWidth="1"/>
    <col min="12" max="12" width="17.125" style="2" customWidth="1"/>
    <col min="13" max="16384" width="9" style="2"/>
  </cols>
  <sheetData>
    <row r="1" spans="1:10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</row>
    <row r="2" spans="1:10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</row>
    <row r="3" spans="1:10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</row>
    <row r="4" spans="1:10" s="4" customFormat="1" ht="21" thickBot="1">
      <c r="A4" s="641" t="s">
        <v>8</v>
      </c>
      <c r="B4" s="641"/>
      <c r="C4" s="641"/>
      <c r="D4" s="641"/>
      <c r="E4" s="641"/>
      <c r="F4" s="641"/>
      <c r="G4" s="641"/>
      <c r="H4" s="641"/>
    </row>
    <row r="5" spans="1:10" s="4" customFormat="1" ht="9" customHeight="1" thickTop="1">
      <c r="A5" s="461"/>
      <c r="B5" s="461"/>
      <c r="C5" s="461"/>
      <c r="D5" s="461"/>
      <c r="E5" s="461"/>
      <c r="F5" s="461"/>
      <c r="G5" s="461"/>
      <c r="H5" s="461"/>
    </row>
    <row r="6" spans="1:10" s="1" customFormat="1" ht="12.75">
      <c r="A6" s="616" t="s">
        <v>36</v>
      </c>
    </row>
    <row r="7" spans="1:10" ht="16.5" thickBot="1">
      <c r="G7" s="86" t="s">
        <v>2</v>
      </c>
      <c r="H7" s="85">
        <f ca="1">TODAY()</f>
        <v>45163</v>
      </c>
    </row>
    <row r="8" spans="1:10" ht="26.25" thickBot="1">
      <c r="A8" s="544" t="s">
        <v>1</v>
      </c>
      <c r="B8" s="545" t="s">
        <v>3</v>
      </c>
      <c r="C8" s="642" t="s">
        <v>0</v>
      </c>
      <c r="D8" s="642"/>
      <c r="E8" s="546" t="s">
        <v>67</v>
      </c>
      <c r="F8" s="643" t="s">
        <v>75</v>
      </c>
      <c r="G8" s="643"/>
      <c r="H8" s="547" t="s">
        <v>85</v>
      </c>
    </row>
    <row r="9" spans="1:10" ht="17.25" customHeight="1">
      <c r="A9" s="539" t="s">
        <v>273</v>
      </c>
      <c r="B9" s="540" t="s">
        <v>274</v>
      </c>
      <c r="C9" s="541" t="s">
        <v>147</v>
      </c>
      <c r="D9" s="542">
        <v>45172</v>
      </c>
      <c r="E9" s="522">
        <f>+D9+6</f>
        <v>45178</v>
      </c>
      <c r="F9" s="543" t="s">
        <v>94</v>
      </c>
      <c r="G9" s="522">
        <v>45168</v>
      </c>
      <c r="H9" s="648" t="s">
        <v>131</v>
      </c>
    </row>
    <row r="10" spans="1:10" ht="17.25" customHeight="1">
      <c r="A10" s="100" t="s">
        <v>275</v>
      </c>
      <c r="B10" s="99" t="s">
        <v>276</v>
      </c>
      <c r="C10" s="101" t="s">
        <v>147</v>
      </c>
      <c r="D10" s="57">
        <f>D9+7</f>
        <v>45179</v>
      </c>
      <c r="E10" s="69">
        <f>+D10+6</f>
        <v>45185</v>
      </c>
      <c r="F10" s="170" t="s">
        <v>142</v>
      </c>
      <c r="G10" s="69">
        <f t="shared" ref="G10:G12" si="0">D10-3</f>
        <v>45176</v>
      </c>
      <c r="H10" s="648"/>
    </row>
    <row r="11" spans="1:10" ht="17.25" customHeight="1">
      <c r="A11" s="100" t="s">
        <v>273</v>
      </c>
      <c r="B11" s="99" t="s">
        <v>277</v>
      </c>
      <c r="C11" s="101" t="s">
        <v>147</v>
      </c>
      <c r="D11" s="57">
        <f t="shared" ref="D11:D13" si="1">D10+7</f>
        <v>45186</v>
      </c>
      <c r="E11" s="69">
        <f t="shared" ref="E11:E12" si="2">+D11+6</f>
        <v>45192</v>
      </c>
      <c r="F11" s="170" t="s">
        <v>142</v>
      </c>
      <c r="G11" s="69">
        <f t="shared" si="0"/>
        <v>45183</v>
      </c>
      <c r="H11" s="648"/>
    </row>
    <row r="12" spans="1:10" ht="17.25" customHeight="1">
      <c r="A12" s="299" t="s">
        <v>275</v>
      </c>
      <c r="B12" s="300" t="s">
        <v>278</v>
      </c>
      <c r="C12" s="285" t="s">
        <v>147</v>
      </c>
      <c r="D12" s="57">
        <f t="shared" si="1"/>
        <v>45193</v>
      </c>
      <c r="E12" s="69">
        <f t="shared" si="2"/>
        <v>45199</v>
      </c>
      <c r="F12" s="301" t="s">
        <v>142</v>
      </c>
      <c r="G12" s="69">
        <f t="shared" si="0"/>
        <v>45190</v>
      </c>
      <c r="H12" s="648"/>
    </row>
    <row r="13" spans="1:10" ht="17.25" customHeight="1">
      <c r="A13" s="299" t="s">
        <v>273</v>
      </c>
      <c r="B13" s="300" t="s">
        <v>279</v>
      </c>
      <c r="C13" s="285" t="s">
        <v>147</v>
      </c>
      <c r="D13" s="199">
        <f t="shared" si="1"/>
        <v>45200</v>
      </c>
      <c r="E13" s="401">
        <f>+D13+6</f>
        <v>45206</v>
      </c>
      <c r="F13" s="301" t="s">
        <v>94</v>
      </c>
      <c r="G13" s="401">
        <f>D13-3</f>
        <v>45197</v>
      </c>
      <c r="H13" s="648"/>
    </row>
    <row r="14" spans="1:10" ht="17.25" customHeight="1" thickBot="1">
      <c r="A14" s="400"/>
      <c r="B14" s="314"/>
      <c r="C14" s="315"/>
      <c r="D14" s="60"/>
      <c r="E14" s="194"/>
      <c r="F14" s="220"/>
      <c r="G14" s="194"/>
      <c r="H14" s="649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" thickBot="1"/>
    <row r="17" spans="1:8" ht="26.25" thickBot="1">
      <c r="A17" s="551" t="s">
        <v>1</v>
      </c>
      <c r="B17" s="552" t="s">
        <v>3</v>
      </c>
      <c r="C17" s="654" t="s">
        <v>0</v>
      </c>
      <c r="D17" s="654"/>
      <c r="E17" s="546" t="s">
        <v>117</v>
      </c>
      <c r="F17" s="655" t="s">
        <v>112</v>
      </c>
      <c r="G17" s="655"/>
      <c r="H17" s="553" t="s">
        <v>85</v>
      </c>
    </row>
    <row r="18" spans="1:8" ht="14.25" customHeight="1">
      <c r="A18" s="539" t="s">
        <v>294</v>
      </c>
      <c r="B18" s="548" t="s">
        <v>295</v>
      </c>
      <c r="C18" s="541" t="s">
        <v>171</v>
      </c>
      <c r="D18" s="549">
        <v>45175</v>
      </c>
      <c r="E18" s="550">
        <f>D18+10</f>
        <v>45185</v>
      </c>
      <c r="F18" s="534" t="s">
        <v>94</v>
      </c>
      <c r="G18" s="550">
        <f>D18-7</f>
        <v>45168</v>
      </c>
      <c r="H18" s="648" t="s">
        <v>122</v>
      </c>
    </row>
    <row r="19" spans="1:8" ht="14.25" customHeight="1">
      <c r="A19" s="157" t="s">
        <v>234</v>
      </c>
      <c r="B19" s="101" t="s">
        <v>296</v>
      </c>
      <c r="C19" s="101" t="s">
        <v>171</v>
      </c>
      <c r="D19" s="57">
        <v>45182</v>
      </c>
      <c r="E19" s="90">
        <f>D19+10</f>
        <v>45192</v>
      </c>
      <c r="F19" s="84" t="s">
        <v>200</v>
      </c>
      <c r="G19" s="90">
        <f>D19-2</f>
        <v>45180</v>
      </c>
      <c r="H19" s="648"/>
    </row>
    <row r="20" spans="1:8" ht="14.25" customHeight="1">
      <c r="A20" s="157" t="s">
        <v>297</v>
      </c>
      <c r="B20" s="101" t="s">
        <v>298</v>
      </c>
      <c r="C20" s="101" t="s">
        <v>171</v>
      </c>
      <c r="D20" s="57">
        <v>45189</v>
      </c>
      <c r="E20" s="90">
        <f>D20+10</f>
        <v>45199</v>
      </c>
      <c r="F20" s="84" t="s">
        <v>200</v>
      </c>
      <c r="G20" s="90">
        <f>D20-2</f>
        <v>45187</v>
      </c>
      <c r="H20" s="648"/>
    </row>
    <row r="21" spans="1:8" ht="14.25" customHeight="1">
      <c r="A21" s="284" t="s">
        <v>235</v>
      </c>
      <c r="B21" s="285" t="s">
        <v>299</v>
      </c>
      <c r="C21" s="285" t="s">
        <v>171</v>
      </c>
      <c r="D21" s="199">
        <v>45196</v>
      </c>
      <c r="E21" s="90">
        <f>D21+10</f>
        <v>45206</v>
      </c>
      <c r="F21" s="286" t="s">
        <v>200</v>
      </c>
      <c r="G21" s="259">
        <f>D21-2</f>
        <v>45194</v>
      </c>
      <c r="H21" s="648"/>
    </row>
    <row r="22" spans="1:8" ht="15" customHeight="1" thickBot="1">
      <c r="A22" s="316" t="s">
        <v>98</v>
      </c>
      <c r="B22" s="315" t="s">
        <v>98</v>
      </c>
      <c r="C22" s="315" t="s">
        <v>171</v>
      </c>
      <c r="D22" s="60">
        <v>45203</v>
      </c>
      <c r="E22" s="60">
        <f>D22+10</f>
        <v>45213</v>
      </c>
      <c r="F22" s="211" t="s">
        <v>200</v>
      </c>
      <c r="G22" s="137">
        <f>D22-2</f>
        <v>45201</v>
      </c>
      <c r="H22" s="649"/>
    </row>
    <row r="24" spans="1:8" ht="15" thickBot="1"/>
    <row r="25" spans="1:8" ht="26.25" thickBot="1">
      <c r="A25" s="544" t="s">
        <v>1</v>
      </c>
      <c r="B25" s="545" t="s">
        <v>3</v>
      </c>
      <c r="C25" s="642" t="s">
        <v>0</v>
      </c>
      <c r="D25" s="642"/>
      <c r="E25" s="546" t="s">
        <v>118</v>
      </c>
      <c r="F25" s="643" t="s">
        <v>112</v>
      </c>
      <c r="G25" s="643"/>
      <c r="H25" s="547" t="s">
        <v>85</v>
      </c>
    </row>
    <row r="26" spans="1:8" ht="14.25" customHeight="1">
      <c r="A26" s="539" t="s">
        <v>288</v>
      </c>
      <c r="B26" s="540" t="s">
        <v>289</v>
      </c>
      <c r="C26" s="541" t="s">
        <v>147</v>
      </c>
      <c r="D26" s="542">
        <v>45172</v>
      </c>
      <c r="E26" s="522">
        <f>D26+9</f>
        <v>45181</v>
      </c>
      <c r="F26" s="534" t="s">
        <v>94</v>
      </c>
      <c r="G26" s="550">
        <f>D26-4</f>
        <v>45168</v>
      </c>
      <c r="H26" s="650" t="s">
        <v>123</v>
      </c>
    </row>
    <row r="27" spans="1:8">
      <c r="A27" s="100" t="s">
        <v>203</v>
      </c>
      <c r="B27" s="99" t="s">
        <v>290</v>
      </c>
      <c r="C27" s="101" t="s">
        <v>147</v>
      </c>
      <c r="D27" s="57">
        <v>45179</v>
      </c>
      <c r="E27" s="69">
        <f>D27+9</f>
        <v>45188</v>
      </c>
      <c r="F27" s="84" t="s">
        <v>178</v>
      </c>
      <c r="G27" s="90">
        <f>D27-2</f>
        <v>45177</v>
      </c>
      <c r="H27" s="651"/>
    </row>
    <row r="28" spans="1:8">
      <c r="A28" s="100" t="s">
        <v>291</v>
      </c>
      <c r="B28" s="99" t="s">
        <v>292</v>
      </c>
      <c r="C28" s="101" t="s">
        <v>147</v>
      </c>
      <c r="D28" s="57">
        <v>45186</v>
      </c>
      <c r="E28" s="69">
        <f>D28+9</f>
        <v>45195</v>
      </c>
      <c r="F28" s="84" t="s">
        <v>178</v>
      </c>
      <c r="G28" s="90">
        <f>D28-2</f>
        <v>45184</v>
      </c>
      <c r="H28" s="651"/>
    </row>
    <row r="29" spans="1:8">
      <c r="A29" s="299" t="s">
        <v>182</v>
      </c>
      <c r="B29" s="300" t="s">
        <v>293</v>
      </c>
      <c r="C29" s="285" t="s">
        <v>147</v>
      </c>
      <c r="D29" s="199">
        <v>45193</v>
      </c>
      <c r="E29" s="69">
        <f>D29+9</f>
        <v>45202</v>
      </c>
      <c r="F29" s="286" t="s">
        <v>178</v>
      </c>
      <c r="G29" s="90">
        <f>D29-2</f>
        <v>45191</v>
      </c>
      <c r="H29" s="652"/>
    </row>
    <row r="30" spans="1:8" ht="15" thickBot="1">
      <c r="A30" s="313" t="s">
        <v>98</v>
      </c>
      <c r="B30" s="314" t="s">
        <v>98</v>
      </c>
      <c r="C30" s="315" t="s">
        <v>147</v>
      </c>
      <c r="D30" s="60">
        <v>45200</v>
      </c>
      <c r="E30" s="194">
        <f>D30+9</f>
        <v>45209</v>
      </c>
      <c r="F30" s="211" t="s">
        <v>178</v>
      </c>
      <c r="G30" s="137">
        <f>D30-2</f>
        <v>45198</v>
      </c>
      <c r="H30" s="653"/>
    </row>
    <row r="32" spans="1:8" ht="15" thickBot="1"/>
    <row r="33" spans="1:12" ht="38.25">
      <c r="A33" s="160" t="s">
        <v>1</v>
      </c>
      <c r="B33" s="270" t="s">
        <v>3</v>
      </c>
      <c r="C33" s="644" t="s">
        <v>0</v>
      </c>
      <c r="D33" s="644"/>
      <c r="E33" s="203" t="s">
        <v>51</v>
      </c>
      <c r="F33" s="203" t="s">
        <v>204</v>
      </c>
      <c r="G33" s="203" t="s">
        <v>127</v>
      </c>
      <c r="H33" s="203" t="s">
        <v>128</v>
      </c>
      <c r="I33" s="203" t="s">
        <v>129</v>
      </c>
      <c r="J33" s="644" t="s">
        <v>112</v>
      </c>
      <c r="K33" s="644"/>
      <c r="L33" s="161" t="s">
        <v>85</v>
      </c>
    </row>
    <row r="34" spans="1:12" ht="14.25" customHeight="1">
      <c r="A34" s="204" t="s">
        <v>210</v>
      </c>
      <c r="B34" s="202" t="s">
        <v>241</v>
      </c>
      <c r="C34" s="95" t="s">
        <v>136</v>
      </c>
      <c r="D34" s="57">
        <v>45171</v>
      </c>
      <c r="E34" s="69">
        <f t="shared" ref="E34:E43" si="3">+D34+3</f>
        <v>45174</v>
      </c>
      <c r="F34" s="69">
        <f>+E34+8</f>
        <v>45182</v>
      </c>
      <c r="G34" s="69">
        <f>+E34+9</f>
        <v>45183</v>
      </c>
      <c r="H34" s="69">
        <f>+E34+10</f>
        <v>45184</v>
      </c>
      <c r="I34" s="69">
        <f>+E34+13</f>
        <v>45187</v>
      </c>
      <c r="J34" s="170" t="s">
        <v>94</v>
      </c>
      <c r="K34" s="69">
        <f>+D34-3</f>
        <v>45168</v>
      </c>
      <c r="L34" s="645" t="s">
        <v>122</v>
      </c>
    </row>
    <row r="35" spans="1:12" ht="14.25" customHeight="1">
      <c r="A35" s="204" t="s">
        <v>237</v>
      </c>
      <c r="B35" s="202" t="s">
        <v>188</v>
      </c>
      <c r="C35" s="95" t="s">
        <v>140</v>
      </c>
      <c r="D35" s="57">
        <v>45177</v>
      </c>
      <c r="E35" s="69">
        <f t="shared" si="3"/>
        <v>45180</v>
      </c>
      <c r="F35" s="69">
        <f t="shared" ref="F35:F43" si="4">+E35+8</f>
        <v>45188</v>
      </c>
      <c r="G35" s="69">
        <f t="shared" ref="G35:G43" si="5">+E35+9</f>
        <v>45189</v>
      </c>
      <c r="H35" s="69">
        <f t="shared" ref="H35:H43" si="6">+E35+10</f>
        <v>45190</v>
      </c>
      <c r="I35" s="69">
        <f t="shared" ref="I35:I43" si="7">+E35+13</f>
        <v>45193</v>
      </c>
      <c r="J35" s="170" t="s">
        <v>143</v>
      </c>
      <c r="K35" s="69">
        <f>+D35-2</f>
        <v>45175</v>
      </c>
      <c r="L35" s="646"/>
    </row>
    <row r="36" spans="1:12" ht="14.25" customHeight="1">
      <c r="A36" s="204" t="s">
        <v>172</v>
      </c>
      <c r="B36" s="202" t="s">
        <v>280</v>
      </c>
      <c r="C36" s="95" t="s">
        <v>141</v>
      </c>
      <c r="D36" s="57">
        <v>45180</v>
      </c>
      <c r="E36" s="69">
        <f t="shared" si="3"/>
        <v>45183</v>
      </c>
      <c r="F36" s="69">
        <f t="shared" si="4"/>
        <v>45191</v>
      </c>
      <c r="G36" s="69">
        <f t="shared" si="5"/>
        <v>45192</v>
      </c>
      <c r="H36" s="69">
        <f t="shared" si="6"/>
        <v>45193</v>
      </c>
      <c r="I36" s="69">
        <f t="shared" si="7"/>
        <v>45196</v>
      </c>
      <c r="J36" s="170" t="s">
        <v>206</v>
      </c>
      <c r="K36" s="69">
        <f>+D36-3</f>
        <v>45177</v>
      </c>
      <c r="L36" s="646"/>
    </row>
    <row r="37" spans="1:12" ht="14.25" customHeight="1">
      <c r="A37" s="204" t="s">
        <v>205</v>
      </c>
      <c r="B37" s="202" t="s">
        <v>281</v>
      </c>
      <c r="C37" s="95" t="s">
        <v>140</v>
      </c>
      <c r="D37" s="57">
        <f t="shared" ref="D37:D43" si="8">+D35+7</f>
        <v>45184</v>
      </c>
      <c r="E37" s="69">
        <f t="shared" si="3"/>
        <v>45187</v>
      </c>
      <c r="F37" s="69">
        <f t="shared" si="4"/>
        <v>45195</v>
      </c>
      <c r="G37" s="69">
        <f t="shared" si="5"/>
        <v>45196</v>
      </c>
      <c r="H37" s="69">
        <f t="shared" si="6"/>
        <v>45197</v>
      </c>
      <c r="I37" s="69">
        <f t="shared" si="7"/>
        <v>45200</v>
      </c>
      <c r="J37" s="170" t="s">
        <v>143</v>
      </c>
      <c r="K37" s="69">
        <f>+D37-2</f>
        <v>45182</v>
      </c>
      <c r="L37" s="646"/>
    </row>
    <row r="38" spans="1:12" ht="14.25" customHeight="1">
      <c r="A38" s="204" t="s">
        <v>238</v>
      </c>
      <c r="B38" s="202" t="s">
        <v>188</v>
      </c>
      <c r="C38" s="95" t="s">
        <v>141</v>
      </c>
      <c r="D38" s="57">
        <f t="shared" si="8"/>
        <v>45187</v>
      </c>
      <c r="E38" s="69">
        <f t="shared" si="3"/>
        <v>45190</v>
      </c>
      <c r="F38" s="69">
        <f t="shared" si="4"/>
        <v>45198</v>
      </c>
      <c r="G38" s="69">
        <f t="shared" si="5"/>
        <v>45199</v>
      </c>
      <c r="H38" s="69">
        <f t="shared" si="6"/>
        <v>45200</v>
      </c>
      <c r="I38" s="69">
        <f t="shared" si="7"/>
        <v>45203</v>
      </c>
      <c r="J38" s="170" t="s">
        <v>206</v>
      </c>
      <c r="K38" s="69">
        <f>+D38-3</f>
        <v>45184</v>
      </c>
      <c r="L38" s="646"/>
    </row>
    <row r="39" spans="1:12" ht="14.25" customHeight="1">
      <c r="A39" s="204" t="s">
        <v>282</v>
      </c>
      <c r="B39" s="202" t="s">
        <v>283</v>
      </c>
      <c r="C39" s="95" t="s">
        <v>140</v>
      </c>
      <c r="D39" s="57">
        <f t="shared" si="8"/>
        <v>45191</v>
      </c>
      <c r="E39" s="69">
        <f t="shared" si="3"/>
        <v>45194</v>
      </c>
      <c r="F39" s="69">
        <f t="shared" si="4"/>
        <v>45202</v>
      </c>
      <c r="G39" s="69">
        <f t="shared" si="5"/>
        <v>45203</v>
      </c>
      <c r="H39" s="69">
        <f t="shared" si="6"/>
        <v>45204</v>
      </c>
      <c r="I39" s="69">
        <f t="shared" si="7"/>
        <v>45207</v>
      </c>
      <c r="J39" s="170" t="s">
        <v>143</v>
      </c>
      <c r="K39" s="69">
        <f>+D39-2</f>
        <v>45189</v>
      </c>
      <c r="L39" s="646"/>
    </row>
    <row r="40" spans="1:12" s="196" customFormat="1" ht="14.25" customHeight="1">
      <c r="A40" s="204" t="s">
        <v>184</v>
      </c>
      <c r="B40" s="202" t="s">
        <v>284</v>
      </c>
      <c r="C40" s="95" t="s">
        <v>141</v>
      </c>
      <c r="D40" s="57">
        <f t="shared" si="8"/>
        <v>45194</v>
      </c>
      <c r="E40" s="69">
        <f t="shared" si="3"/>
        <v>45197</v>
      </c>
      <c r="F40" s="69">
        <f t="shared" si="4"/>
        <v>45205</v>
      </c>
      <c r="G40" s="69">
        <f t="shared" si="5"/>
        <v>45206</v>
      </c>
      <c r="H40" s="69">
        <f t="shared" si="6"/>
        <v>45207</v>
      </c>
      <c r="I40" s="69">
        <f t="shared" si="7"/>
        <v>45210</v>
      </c>
      <c r="J40" s="170" t="s">
        <v>206</v>
      </c>
      <c r="K40" s="69">
        <f>+D40-3</f>
        <v>45191</v>
      </c>
      <c r="L40" s="646"/>
    </row>
    <row r="41" spans="1:12" s="196" customFormat="1" ht="14.25" customHeight="1">
      <c r="A41" s="204" t="s">
        <v>239</v>
      </c>
      <c r="B41" s="202" t="s">
        <v>285</v>
      </c>
      <c r="C41" s="95" t="s">
        <v>140</v>
      </c>
      <c r="D41" s="57">
        <f t="shared" si="8"/>
        <v>45198</v>
      </c>
      <c r="E41" s="69">
        <f t="shared" si="3"/>
        <v>45201</v>
      </c>
      <c r="F41" s="69">
        <f t="shared" si="4"/>
        <v>45209</v>
      </c>
      <c r="G41" s="69">
        <f t="shared" si="5"/>
        <v>45210</v>
      </c>
      <c r="H41" s="69">
        <f t="shared" si="6"/>
        <v>45211</v>
      </c>
      <c r="I41" s="69">
        <f t="shared" si="7"/>
        <v>45214</v>
      </c>
      <c r="J41" s="170" t="s">
        <v>143</v>
      </c>
      <c r="K41" s="69">
        <f>+D41-2</f>
        <v>45196</v>
      </c>
      <c r="L41" s="646"/>
    </row>
    <row r="42" spans="1:12" s="196" customFormat="1" ht="14.25" customHeight="1">
      <c r="A42" s="204" t="s">
        <v>172</v>
      </c>
      <c r="B42" s="202" t="s">
        <v>286</v>
      </c>
      <c r="C42" s="95" t="s">
        <v>141</v>
      </c>
      <c r="D42" s="57">
        <f t="shared" si="8"/>
        <v>45201</v>
      </c>
      <c r="E42" s="69">
        <f t="shared" si="3"/>
        <v>45204</v>
      </c>
      <c r="F42" s="69">
        <f t="shared" si="4"/>
        <v>45212</v>
      </c>
      <c r="G42" s="69">
        <f t="shared" si="5"/>
        <v>45213</v>
      </c>
      <c r="H42" s="69">
        <f t="shared" si="6"/>
        <v>45214</v>
      </c>
      <c r="I42" s="69">
        <f t="shared" si="7"/>
        <v>45217</v>
      </c>
      <c r="J42" s="170" t="s">
        <v>206</v>
      </c>
      <c r="K42" s="69">
        <f>+D42-3</f>
        <v>45198</v>
      </c>
      <c r="L42" s="646"/>
    </row>
    <row r="43" spans="1:12" s="196" customFormat="1" ht="15" customHeight="1" thickBot="1">
      <c r="A43" s="226" t="s">
        <v>287</v>
      </c>
      <c r="B43" s="227" t="s">
        <v>240</v>
      </c>
      <c r="C43" s="209" t="s">
        <v>140</v>
      </c>
      <c r="D43" s="60">
        <f t="shared" si="8"/>
        <v>45205</v>
      </c>
      <c r="E43" s="194">
        <f t="shared" si="3"/>
        <v>45208</v>
      </c>
      <c r="F43" s="194">
        <f t="shared" si="4"/>
        <v>45216</v>
      </c>
      <c r="G43" s="194">
        <f t="shared" si="5"/>
        <v>45217</v>
      </c>
      <c r="H43" s="194">
        <f t="shared" si="6"/>
        <v>45218</v>
      </c>
      <c r="I43" s="194">
        <f t="shared" si="7"/>
        <v>45221</v>
      </c>
      <c r="J43" s="220" t="s">
        <v>143</v>
      </c>
      <c r="K43" s="194">
        <f>+D43-2</f>
        <v>45203</v>
      </c>
      <c r="L43" s="647"/>
    </row>
    <row r="45" spans="1:12">
      <c r="A45" s="121" t="s">
        <v>88</v>
      </c>
    </row>
  </sheetData>
  <dataConsolidate/>
  <mergeCells count="16">
    <mergeCell ref="C33:D33"/>
    <mergeCell ref="L34:L43"/>
    <mergeCell ref="J33:K33"/>
    <mergeCell ref="H9:H14"/>
    <mergeCell ref="C25:D25"/>
    <mergeCell ref="F25:G25"/>
    <mergeCell ref="H26:H30"/>
    <mergeCell ref="C17:D17"/>
    <mergeCell ref="F17:G17"/>
    <mergeCell ref="H18:H22"/>
    <mergeCell ref="A1:H1"/>
    <mergeCell ref="A2:H2"/>
    <mergeCell ref="A3:H3"/>
    <mergeCell ref="A4:H4"/>
    <mergeCell ref="C8:D8"/>
    <mergeCell ref="F8:G8"/>
  </mergeCells>
  <phoneticPr fontId="3" type="noConversion"/>
  <hyperlinks>
    <hyperlink ref="A6" location="INDEX!A1" display="BACK TO INDEX"/>
  </hyperlinks>
  <pageMargins left="0.5" right="0.25" top="0.25" bottom="0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AD27"/>
  <sheetViews>
    <sheetView zoomScaleNormal="100" workbookViewId="0">
      <selection activeCell="A16" sqref="A16"/>
    </sheetView>
  </sheetViews>
  <sheetFormatPr defaultRowHeight="14.25"/>
  <cols>
    <col min="1" max="1" width="18.25" style="14" customWidth="1"/>
    <col min="2" max="2" width="5.5" style="14" customWidth="1"/>
    <col min="3" max="3" width="4.5" style="14" customWidth="1"/>
    <col min="4" max="4" width="6.75" style="14" customWidth="1"/>
    <col min="5" max="13" width="9.25" style="14" customWidth="1"/>
    <col min="14" max="14" width="7.5" style="14" bestFit="1" customWidth="1"/>
    <col min="15" max="15" width="8" style="14" bestFit="1" customWidth="1"/>
    <col min="16" max="16" width="14.625" style="14" customWidth="1"/>
    <col min="17" max="17" width="9.625" style="14" customWidth="1"/>
    <col min="18" max="18" width="9" style="14" customWidth="1"/>
    <col min="19" max="19" width="7.875" style="14" customWidth="1"/>
    <col min="20" max="20" width="10.625" style="14" customWidth="1"/>
    <col min="21" max="21" width="9.375" style="14" customWidth="1"/>
    <col min="22" max="22" width="8.25" style="14" customWidth="1"/>
    <col min="23" max="23" width="7.25" style="14" customWidth="1"/>
    <col min="24" max="25" width="9.375" style="14" customWidth="1"/>
    <col min="26" max="26" width="15.75" style="14" customWidth="1"/>
    <col min="27" max="16384" width="9" style="14"/>
  </cols>
  <sheetData>
    <row r="1" spans="1:30" s="61" customFormat="1" ht="26.25">
      <c r="A1" s="635" t="s">
        <v>76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275"/>
      <c r="T1" s="275"/>
      <c r="U1" s="275"/>
      <c r="V1" s="275"/>
      <c r="W1" s="275"/>
      <c r="X1" s="275"/>
      <c r="Y1" s="275"/>
    </row>
    <row r="2" spans="1:30" s="62" customFormat="1" ht="18.75">
      <c r="A2" s="636" t="s">
        <v>81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276"/>
      <c r="T2" s="276"/>
      <c r="U2" s="276"/>
      <c r="V2" s="276"/>
      <c r="W2" s="276"/>
      <c r="X2" s="276"/>
      <c r="Y2" s="276"/>
    </row>
    <row r="3" spans="1:30" s="62" customFormat="1" ht="18.75">
      <c r="A3" s="636" t="s">
        <v>82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276"/>
      <c r="T3" s="276"/>
      <c r="U3" s="276"/>
      <c r="V3" s="276"/>
      <c r="W3" s="276"/>
      <c r="X3" s="276"/>
      <c r="Y3" s="276"/>
    </row>
    <row r="4" spans="1:30" s="9" customFormat="1" ht="21" thickBot="1">
      <c r="A4" s="641" t="s">
        <v>7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277"/>
      <c r="T4" s="277"/>
      <c r="U4" s="277"/>
      <c r="V4" s="277"/>
      <c r="W4" s="277"/>
      <c r="X4" s="277"/>
      <c r="Y4" s="277"/>
    </row>
    <row r="5" spans="1:30" s="9" customFormat="1" ht="9.75" customHeight="1" thickTop="1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277"/>
      <c r="T5" s="277"/>
      <c r="U5" s="277"/>
      <c r="V5" s="277"/>
      <c r="W5" s="277"/>
      <c r="X5" s="277"/>
      <c r="Y5" s="277"/>
    </row>
    <row r="6" spans="1:30">
      <c r="A6" s="528" t="s">
        <v>36</v>
      </c>
    </row>
    <row r="7" spans="1:30" ht="16.5" thickBot="1">
      <c r="O7" s="86" t="s">
        <v>2</v>
      </c>
      <c r="P7" s="85">
        <f ca="1">TODAY()</f>
        <v>45163</v>
      </c>
    </row>
    <row r="8" spans="1:30" s="55" customFormat="1" ht="90" thickBot="1">
      <c r="A8" s="560" t="s">
        <v>1</v>
      </c>
      <c r="B8" s="561" t="s">
        <v>3</v>
      </c>
      <c r="C8" s="659" t="s">
        <v>0</v>
      </c>
      <c r="D8" s="659"/>
      <c r="E8" s="561" t="s">
        <v>148</v>
      </c>
      <c r="F8" s="561" t="s">
        <v>156</v>
      </c>
      <c r="G8" s="561" t="s">
        <v>157</v>
      </c>
      <c r="H8" s="561" t="s">
        <v>158</v>
      </c>
      <c r="I8" s="561" t="s">
        <v>159</v>
      </c>
      <c r="J8" s="561" t="s">
        <v>160</v>
      </c>
      <c r="K8" s="561" t="s">
        <v>161</v>
      </c>
      <c r="L8" s="561" t="s">
        <v>162</v>
      </c>
      <c r="M8" s="561" t="s">
        <v>163</v>
      </c>
      <c r="N8" s="660" t="s">
        <v>75</v>
      </c>
      <c r="O8" s="660"/>
      <c r="P8" s="562" t="s">
        <v>86</v>
      </c>
    </row>
    <row r="9" spans="1:30" s="438" customFormat="1" ht="12.75">
      <c r="A9" s="554" t="s">
        <v>300</v>
      </c>
      <c r="B9" s="555" t="s">
        <v>303</v>
      </c>
      <c r="C9" s="556" t="s">
        <v>147</v>
      </c>
      <c r="D9" s="557">
        <v>45172</v>
      </c>
      <c r="E9" s="558">
        <f>D9+29+2</f>
        <v>45203</v>
      </c>
      <c r="F9" s="558">
        <f>E9+8+2</f>
        <v>45213</v>
      </c>
      <c r="G9" s="558">
        <f>E9+8+3</f>
        <v>45214</v>
      </c>
      <c r="H9" s="558">
        <f>E9+8+4</f>
        <v>45215</v>
      </c>
      <c r="I9" s="558">
        <f>E9+8+5</f>
        <v>45216</v>
      </c>
      <c r="J9" s="558">
        <f>E9+8+7</f>
        <v>45218</v>
      </c>
      <c r="K9" s="558">
        <f>E9+8+8</f>
        <v>45219</v>
      </c>
      <c r="L9" s="558">
        <f>E9+8+9</f>
        <v>45220</v>
      </c>
      <c r="M9" s="558">
        <f>E9+8+8</f>
        <v>45219</v>
      </c>
      <c r="N9" s="559">
        <v>0.66666666666666663</v>
      </c>
      <c r="O9" s="558">
        <v>45167</v>
      </c>
      <c r="P9" s="656" t="s">
        <v>123</v>
      </c>
    </row>
    <row r="10" spans="1:30" s="438" customFormat="1" ht="12.75">
      <c r="A10" s="439" t="s">
        <v>301</v>
      </c>
      <c r="B10" s="441" t="s">
        <v>270</v>
      </c>
      <c r="C10" s="434" t="s">
        <v>147</v>
      </c>
      <c r="D10" s="435">
        <v>45179</v>
      </c>
      <c r="E10" s="436">
        <f>D10+30</f>
        <v>45209</v>
      </c>
      <c r="F10" s="436">
        <f>E10+8+2</f>
        <v>45219</v>
      </c>
      <c r="G10" s="436">
        <f>E10+8+3</f>
        <v>45220</v>
      </c>
      <c r="H10" s="436">
        <f>E10+8+4</f>
        <v>45221</v>
      </c>
      <c r="I10" s="436">
        <f>E10+8+5</f>
        <v>45222</v>
      </c>
      <c r="J10" s="436">
        <f>E10+8+7</f>
        <v>45224</v>
      </c>
      <c r="K10" s="436">
        <f>E10+8+8</f>
        <v>45225</v>
      </c>
      <c r="L10" s="436">
        <f>E10+8+9</f>
        <v>45226</v>
      </c>
      <c r="M10" s="436">
        <f>E10+8+8</f>
        <v>45225</v>
      </c>
      <c r="N10" s="437">
        <v>0.66666666666666663</v>
      </c>
      <c r="O10" s="436">
        <f>D10-4</f>
        <v>45175</v>
      </c>
      <c r="P10" s="657"/>
    </row>
    <row r="11" spans="1:30" s="438" customFormat="1" ht="12.75">
      <c r="A11" s="439" t="s">
        <v>302</v>
      </c>
      <c r="B11" s="440" t="s">
        <v>303</v>
      </c>
      <c r="C11" s="434" t="s">
        <v>147</v>
      </c>
      <c r="D11" s="435">
        <f>D10+7</f>
        <v>45186</v>
      </c>
      <c r="E11" s="436">
        <f>D11+30</f>
        <v>45216</v>
      </c>
      <c r="F11" s="436">
        <f>E11+8+2</f>
        <v>45226</v>
      </c>
      <c r="G11" s="436">
        <f>E11+8+3</f>
        <v>45227</v>
      </c>
      <c r="H11" s="436">
        <f>E11+8+4</f>
        <v>45228</v>
      </c>
      <c r="I11" s="436">
        <f>E11+8+5</f>
        <v>45229</v>
      </c>
      <c r="J11" s="436">
        <f>E11+8+7</f>
        <v>45231</v>
      </c>
      <c r="K11" s="436">
        <f>E11+8+8</f>
        <v>45232</v>
      </c>
      <c r="L11" s="436">
        <f>E11+8+9</f>
        <v>45233</v>
      </c>
      <c r="M11" s="436">
        <f>E11+8+8</f>
        <v>45232</v>
      </c>
      <c r="N11" s="437">
        <v>0.66666666666666663</v>
      </c>
      <c r="O11" s="436">
        <f>D11-4</f>
        <v>45182</v>
      </c>
      <c r="P11" s="657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</row>
    <row r="12" spans="1:30" s="438" customFormat="1" ht="12.75">
      <c r="A12" s="439"/>
      <c r="B12" s="440"/>
      <c r="C12" s="434" t="s">
        <v>147</v>
      </c>
      <c r="D12" s="435">
        <f>D11+7</f>
        <v>45193</v>
      </c>
      <c r="E12" s="436">
        <f>D12+30</f>
        <v>45223</v>
      </c>
      <c r="F12" s="436">
        <f>E12+8+2</f>
        <v>45233</v>
      </c>
      <c r="G12" s="436">
        <f>E12+8+3</f>
        <v>45234</v>
      </c>
      <c r="H12" s="436">
        <f>E12+8+4</f>
        <v>45235</v>
      </c>
      <c r="I12" s="436">
        <f>E12+8+5</f>
        <v>45236</v>
      </c>
      <c r="J12" s="436">
        <f>E12+8+7</f>
        <v>45238</v>
      </c>
      <c r="K12" s="436">
        <f>E12+8+8</f>
        <v>45239</v>
      </c>
      <c r="L12" s="436">
        <f>E12+8+9</f>
        <v>45240</v>
      </c>
      <c r="M12" s="436">
        <f>E12+8+8</f>
        <v>45239</v>
      </c>
      <c r="N12" s="437">
        <v>0.45833333333333331</v>
      </c>
      <c r="O12" s="436">
        <f>D12-4</f>
        <v>45189</v>
      </c>
      <c r="P12" s="657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</row>
    <row r="13" spans="1:30" s="215" customFormat="1" ht="15" thickBot="1">
      <c r="A13" s="248"/>
      <c r="B13" s="249"/>
      <c r="C13" s="250"/>
      <c r="D13" s="137"/>
      <c r="E13" s="278"/>
      <c r="F13" s="278"/>
      <c r="G13" s="278"/>
      <c r="H13" s="278"/>
      <c r="I13" s="278"/>
      <c r="J13" s="278"/>
      <c r="K13" s="278"/>
      <c r="L13" s="278"/>
      <c r="M13" s="278"/>
      <c r="N13" s="279"/>
      <c r="O13" s="278"/>
      <c r="P13" s="658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</row>
    <row r="14" spans="1:30" s="55" customForma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30">
      <c r="A15" s="77" t="s">
        <v>88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171" customForma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</sheetData>
  <mergeCells count="7">
    <mergeCell ref="P9:P13"/>
    <mergeCell ref="A1:R1"/>
    <mergeCell ref="A2:R2"/>
    <mergeCell ref="A3:R3"/>
    <mergeCell ref="A4:R4"/>
    <mergeCell ref="C8:D8"/>
    <mergeCell ref="N8:O8"/>
  </mergeCells>
  <phoneticPr fontId="3" type="noConversion"/>
  <hyperlinks>
    <hyperlink ref="A6" location="INDEX!A1" display="BACK TO INDEX"/>
  </hyperlinks>
  <pageMargins left="0.24" right="0.34" top="0.25" bottom="0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70C0"/>
    <pageSetUpPr autoPageBreaks="0"/>
  </sheetPr>
  <dimension ref="A1:IQ39"/>
  <sheetViews>
    <sheetView zoomScaleNormal="100" workbookViewId="0">
      <selection activeCell="A40" sqref="A40"/>
    </sheetView>
  </sheetViews>
  <sheetFormatPr defaultColWidth="0" defaultRowHeight="14.25"/>
  <cols>
    <col min="1" max="1" width="17.75" style="112" customWidth="1"/>
    <col min="2" max="2" width="5.5" style="112" customWidth="1"/>
    <col min="3" max="3" width="5.75" style="112" customWidth="1"/>
    <col min="4" max="4" width="7.125" style="112" customWidth="1"/>
    <col min="5" max="5" width="12.75" style="112" customWidth="1"/>
    <col min="6" max="6" width="8.625" style="112" customWidth="1"/>
    <col min="7" max="7" width="8.75" style="112" bestFit="1" customWidth="1"/>
    <col min="8" max="8" width="10.125" style="112" customWidth="1"/>
    <col min="9" max="9" width="14.875" style="112" customWidth="1"/>
    <col min="10" max="10" width="13.375" style="112" customWidth="1"/>
    <col min="11" max="177" width="9" style="112" customWidth="1"/>
    <col min="178" max="180" width="8" style="112" hidden="1" customWidth="1"/>
    <col min="181" max="201" width="0" style="112" hidden="1" customWidth="1"/>
    <col min="202" max="208" width="8" style="112" hidden="1" customWidth="1"/>
    <col min="209" max="251" width="0" style="112" hidden="1" customWidth="1"/>
    <col min="252" max="16384" width="8" style="112" hidden="1"/>
  </cols>
  <sheetData>
    <row r="1" spans="1:10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0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  <c r="I2" s="629"/>
      <c r="J2" s="629"/>
    </row>
    <row r="3" spans="1:10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  <c r="I3" s="629"/>
      <c r="J3" s="629"/>
    </row>
    <row r="4" spans="1:10" s="111" customFormat="1" ht="21" customHeight="1" thickBot="1">
      <c r="A4" s="665" t="s">
        <v>103</v>
      </c>
      <c r="B4" s="665"/>
      <c r="C4" s="665"/>
      <c r="D4" s="665"/>
      <c r="E4" s="665"/>
      <c r="F4" s="665"/>
      <c r="G4" s="665"/>
      <c r="H4" s="665"/>
      <c r="I4" s="665"/>
      <c r="J4" s="665"/>
    </row>
    <row r="5" spans="1:10" s="111" customFormat="1" ht="9.75" customHeight="1" thickTop="1">
      <c r="A5" s="462"/>
      <c r="B5" s="462"/>
      <c r="C5" s="462"/>
      <c r="D5" s="462"/>
      <c r="E5" s="462"/>
      <c r="F5" s="462"/>
      <c r="G5" s="462"/>
      <c r="H5" s="462"/>
      <c r="I5" s="462"/>
      <c r="J5" s="462"/>
    </row>
    <row r="6" spans="1:10" ht="15.75">
      <c r="A6" s="529" t="s">
        <v>36</v>
      </c>
      <c r="F6" s="113"/>
      <c r="H6" s="114"/>
      <c r="I6" s="115"/>
      <c r="J6" s="116"/>
    </row>
    <row r="7" spans="1:10" ht="16.5" thickBot="1">
      <c r="H7" s="114" t="s">
        <v>2</v>
      </c>
      <c r="I7" s="115">
        <f ca="1">TODAY()</f>
        <v>45163</v>
      </c>
    </row>
    <row r="8" spans="1:10" s="70" customFormat="1" ht="26.25" thickBot="1">
      <c r="A8" s="569" t="s">
        <v>1</v>
      </c>
      <c r="B8" s="661" t="s">
        <v>3</v>
      </c>
      <c r="C8" s="661"/>
      <c r="D8" s="661" t="s">
        <v>0</v>
      </c>
      <c r="E8" s="661"/>
      <c r="F8" s="570" t="s">
        <v>52</v>
      </c>
      <c r="G8" s="662" t="s">
        <v>75</v>
      </c>
      <c r="H8" s="662"/>
      <c r="I8" s="571" t="s">
        <v>86</v>
      </c>
      <c r="J8" s="55"/>
    </row>
    <row r="9" spans="1:10" s="70" customFormat="1" ht="16.5" customHeight="1">
      <c r="A9" s="563" t="s">
        <v>406</v>
      </c>
      <c r="B9" s="564">
        <v>2311</v>
      </c>
      <c r="C9" s="565" t="s">
        <v>410</v>
      </c>
      <c r="D9" s="566" t="s">
        <v>171</v>
      </c>
      <c r="E9" s="567">
        <v>45168</v>
      </c>
      <c r="F9" s="567">
        <f>E9+7</f>
        <v>45175</v>
      </c>
      <c r="G9" s="568" t="s">
        <v>154</v>
      </c>
      <c r="H9" s="567">
        <v>45135</v>
      </c>
      <c r="I9" s="666" t="s">
        <v>134</v>
      </c>
    </row>
    <row r="10" spans="1:10" s="16" customFormat="1" ht="16.5" customHeight="1">
      <c r="A10" s="231" t="s">
        <v>207</v>
      </c>
      <c r="B10" s="232">
        <v>2311</v>
      </c>
      <c r="C10" s="233" t="s">
        <v>46</v>
      </c>
      <c r="D10" s="233" t="s">
        <v>147</v>
      </c>
      <c r="E10" s="323">
        <v>45172</v>
      </c>
      <c r="F10" s="323">
        <f>E10+7</f>
        <v>45179</v>
      </c>
      <c r="G10" s="324" t="s">
        <v>153</v>
      </c>
      <c r="H10" s="72">
        <v>45138</v>
      </c>
      <c r="I10" s="667"/>
    </row>
    <row r="11" spans="1:10" s="70" customFormat="1" ht="16.5" customHeight="1">
      <c r="A11" s="231" t="s">
        <v>208</v>
      </c>
      <c r="B11" s="232">
        <v>2311</v>
      </c>
      <c r="C11" s="233" t="s">
        <v>46</v>
      </c>
      <c r="D11" s="95" t="s">
        <v>139</v>
      </c>
      <c r="E11" s="72">
        <v>45176</v>
      </c>
      <c r="F11" s="72">
        <f>+E11+8</f>
        <v>45184</v>
      </c>
      <c r="G11" s="236" t="s">
        <v>154</v>
      </c>
      <c r="H11" s="72">
        <v>45142</v>
      </c>
      <c r="I11" s="667"/>
    </row>
    <row r="12" spans="1:10" s="70" customFormat="1" ht="16.5" customHeight="1">
      <c r="A12" s="172" t="s">
        <v>407</v>
      </c>
      <c r="B12" s="119">
        <v>2312</v>
      </c>
      <c r="C12" s="71" t="s">
        <v>46</v>
      </c>
      <c r="D12" s="71" t="s">
        <v>147</v>
      </c>
      <c r="E12" s="117">
        <v>45179</v>
      </c>
      <c r="F12" s="72">
        <f>+E12+7</f>
        <v>45186</v>
      </c>
      <c r="G12" s="236" t="s">
        <v>152</v>
      </c>
      <c r="H12" s="72">
        <v>45146</v>
      </c>
      <c r="I12" s="667"/>
    </row>
    <row r="13" spans="1:10" s="70" customFormat="1" ht="16.5" customHeight="1">
      <c r="A13" s="172" t="s">
        <v>164</v>
      </c>
      <c r="B13" s="119">
        <v>2312</v>
      </c>
      <c r="C13" s="71" t="s">
        <v>46</v>
      </c>
      <c r="D13" s="71" t="s">
        <v>139</v>
      </c>
      <c r="E13" s="117">
        <v>45183</v>
      </c>
      <c r="F13" s="72">
        <f>E13+6</f>
        <v>45189</v>
      </c>
      <c r="G13" s="236" t="s">
        <v>154</v>
      </c>
      <c r="H13" s="72">
        <v>45149</v>
      </c>
      <c r="I13" s="667"/>
    </row>
    <row r="14" spans="1:10" s="70" customFormat="1" ht="16.5" customHeight="1">
      <c r="A14" s="172" t="s">
        <v>186</v>
      </c>
      <c r="B14" s="119" t="s">
        <v>307</v>
      </c>
      <c r="C14" s="71" t="s">
        <v>46</v>
      </c>
      <c r="D14" s="71" t="s">
        <v>147</v>
      </c>
      <c r="E14" s="117">
        <v>45186</v>
      </c>
      <c r="F14" s="72">
        <f>+E14+8</f>
        <v>45194</v>
      </c>
      <c r="G14" s="236" t="s">
        <v>152</v>
      </c>
      <c r="H14" s="72">
        <v>45153</v>
      </c>
      <c r="I14" s="667"/>
    </row>
    <row r="15" spans="1:10" s="70" customFormat="1" ht="16.5" customHeight="1">
      <c r="A15" s="172" t="s">
        <v>408</v>
      </c>
      <c r="B15" s="119">
        <v>2309</v>
      </c>
      <c r="C15" s="71" t="s">
        <v>46</v>
      </c>
      <c r="D15" s="71" t="s">
        <v>171</v>
      </c>
      <c r="E15" s="117">
        <v>45189</v>
      </c>
      <c r="F15" s="72">
        <f>+E15+7</f>
        <v>45196</v>
      </c>
      <c r="G15" s="236" t="s">
        <v>154</v>
      </c>
      <c r="H15" s="72">
        <v>45156</v>
      </c>
      <c r="I15" s="667"/>
    </row>
    <row r="16" spans="1:10" s="70" customFormat="1" ht="17.25" customHeight="1">
      <c r="A16" s="172" t="s">
        <v>207</v>
      </c>
      <c r="B16" s="74">
        <v>2312</v>
      </c>
      <c r="C16" s="71" t="s">
        <v>46</v>
      </c>
      <c r="D16" s="71" t="s">
        <v>136</v>
      </c>
      <c r="E16" s="117">
        <v>45192</v>
      </c>
      <c r="F16" s="72">
        <f t="shared" ref="F16:F18" si="0">+E16+6</f>
        <v>45198</v>
      </c>
      <c r="G16" s="236" t="s">
        <v>153</v>
      </c>
      <c r="H16" s="72">
        <v>45159</v>
      </c>
      <c r="I16" s="667"/>
    </row>
    <row r="17" spans="1:12" s="70" customFormat="1" ht="17.25" customHeight="1">
      <c r="A17" s="172" t="s">
        <v>409</v>
      </c>
      <c r="B17" s="74">
        <v>2308</v>
      </c>
      <c r="C17" s="71" t="s">
        <v>46</v>
      </c>
      <c r="D17" s="71" t="s">
        <v>171</v>
      </c>
      <c r="E17" s="117">
        <v>45196</v>
      </c>
      <c r="F17" s="72">
        <f>+E17+8</f>
        <v>45204</v>
      </c>
      <c r="G17" s="236" t="s">
        <v>154</v>
      </c>
      <c r="H17" s="72">
        <v>45163</v>
      </c>
      <c r="I17" s="667"/>
      <c r="J17" s="120"/>
    </row>
    <row r="18" spans="1:12" s="70" customFormat="1" ht="17.25" customHeight="1">
      <c r="A18" s="291" t="s">
        <v>407</v>
      </c>
      <c r="B18" s="292">
        <v>2313</v>
      </c>
      <c r="C18" s="293" t="s">
        <v>410</v>
      </c>
      <c r="D18" s="71" t="s">
        <v>147</v>
      </c>
      <c r="E18" s="294">
        <v>45200</v>
      </c>
      <c r="F18" s="72">
        <f t="shared" si="0"/>
        <v>45206</v>
      </c>
      <c r="G18" s="295" t="s">
        <v>153</v>
      </c>
      <c r="H18" s="72">
        <v>45166</v>
      </c>
      <c r="I18" s="668"/>
      <c r="J18" s="120"/>
    </row>
    <row r="19" spans="1:12" s="70" customFormat="1" ht="17.25" customHeight="1">
      <c r="A19" s="291"/>
      <c r="B19" s="292"/>
      <c r="C19" s="293"/>
      <c r="D19" s="71"/>
      <c r="E19" s="294"/>
      <c r="F19" s="289"/>
      <c r="G19" s="295"/>
      <c r="H19" s="72"/>
      <c r="I19" s="668"/>
      <c r="J19" s="120"/>
    </row>
    <row r="20" spans="1:12" s="212" customFormat="1" ht="17.25" customHeight="1" thickBot="1">
      <c r="A20" s="234"/>
      <c r="B20" s="235"/>
      <c r="C20" s="235"/>
      <c r="D20" s="302"/>
      <c r="E20" s="82"/>
      <c r="F20" s="82"/>
      <c r="G20" s="256"/>
      <c r="H20" s="257"/>
      <c r="I20" s="669"/>
      <c r="J20" s="219"/>
      <c r="L20" s="70"/>
    </row>
    <row r="21" spans="1:12" s="70" customFormat="1" ht="12.75"/>
    <row r="22" spans="1:12" s="70" customFormat="1" ht="13.5" thickBot="1"/>
    <row r="23" spans="1:12" s="70" customFormat="1" ht="26.25" thickBot="1">
      <c r="A23" s="569" t="s">
        <v>1</v>
      </c>
      <c r="B23" s="661" t="s">
        <v>3</v>
      </c>
      <c r="C23" s="661"/>
      <c r="D23" s="661" t="s">
        <v>0</v>
      </c>
      <c r="E23" s="661"/>
      <c r="F23" s="575" t="s">
        <v>116</v>
      </c>
      <c r="G23" s="662" t="s">
        <v>112</v>
      </c>
      <c r="H23" s="662"/>
      <c r="I23" s="576" t="s">
        <v>86</v>
      </c>
      <c r="J23" s="55"/>
    </row>
    <row r="24" spans="1:12" s="70" customFormat="1" ht="14.25" customHeight="1">
      <c r="A24" s="572" t="s">
        <v>209</v>
      </c>
      <c r="B24" s="573">
        <v>2311</v>
      </c>
      <c r="C24" s="565" t="s">
        <v>46</v>
      </c>
      <c r="D24" s="566" t="s">
        <v>171</v>
      </c>
      <c r="E24" s="567">
        <v>45168</v>
      </c>
      <c r="F24" s="567">
        <f>E24+6</f>
        <v>45174</v>
      </c>
      <c r="G24" s="574" t="s">
        <v>309</v>
      </c>
      <c r="H24" s="567">
        <f>E24-4</f>
        <v>45164</v>
      </c>
      <c r="I24" s="663" t="s">
        <v>134</v>
      </c>
    </row>
    <row r="25" spans="1:12" s="70" customFormat="1" ht="16.5" customHeight="1">
      <c r="A25" s="237" t="s">
        <v>207</v>
      </c>
      <c r="B25" s="238">
        <v>2311</v>
      </c>
      <c r="C25" s="233" t="s">
        <v>46</v>
      </c>
      <c r="D25" s="95" t="s">
        <v>147</v>
      </c>
      <c r="E25" s="72">
        <v>45172</v>
      </c>
      <c r="F25" s="72">
        <f>E25+6</f>
        <v>45178</v>
      </c>
      <c r="G25" s="239" t="s">
        <v>310</v>
      </c>
      <c r="H25" s="72">
        <f>E25-4</f>
        <v>45168</v>
      </c>
      <c r="I25" s="663"/>
    </row>
    <row r="26" spans="1:12" s="70" customFormat="1" ht="16.5" customHeight="1">
      <c r="A26" s="325" t="s">
        <v>208</v>
      </c>
      <c r="B26" s="326">
        <v>2311</v>
      </c>
      <c r="C26" s="327" t="s">
        <v>46</v>
      </c>
      <c r="D26" s="233" t="s">
        <v>139</v>
      </c>
      <c r="E26" s="328">
        <v>45176</v>
      </c>
      <c r="F26" s="323">
        <f>E26+6</f>
        <v>45182</v>
      </c>
      <c r="G26" s="329" t="s">
        <v>152</v>
      </c>
      <c r="H26" s="323">
        <f>E26-2</f>
        <v>45174</v>
      </c>
      <c r="I26" s="663"/>
    </row>
    <row r="27" spans="1:12" s="70" customFormat="1" ht="16.5" customHeight="1">
      <c r="A27" s="325" t="s">
        <v>180</v>
      </c>
      <c r="B27" s="326" t="s">
        <v>306</v>
      </c>
      <c r="C27" s="327" t="s">
        <v>46</v>
      </c>
      <c r="D27" s="233" t="s">
        <v>136</v>
      </c>
      <c r="E27" s="328">
        <v>45178</v>
      </c>
      <c r="F27" s="323">
        <f>E27+6</f>
        <v>45184</v>
      </c>
      <c r="G27" s="329" t="s">
        <v>311</v>
      </c>
      <c r="H27" s="323">
        <f>E27-2</f>
        <v>45176</v>
      </c>
      <c r="I27" s="663"/>
    </row>
    <row r="28" spans="1:12" s="70" customFormat="1" ht="16.5" customHeight="1">
      <c r="A28" s="159" t="s">
        <v>304</v>
      </c>
      <c r="B28" s="173">
        <v>2311</v>
      </c>
      <c r="C28" s="95" t="s">
        <v>46</v>
      </c>
      <c r="D28" s="95" t="s">
        <v>141</v>
      </c>
      <c r="E28" s="72">
        <v>45180</v>
      </c>
      <c r="F28" s="72">
        <f>E28+6</f>
        <v>45186</v>
      </c>
      <c r="G28" s="239" t="s">
        <v>154</v>
      </c>
      <c r="H28" s="72">
        <f>E28-3</f>
        <v>45177</v>
      </c>
      <c r="I28" s="663"/>
    </row>
    <row r="29" spans="1:12" s="70" customFormat="1" ht="16.5" customHeight="1">
      <c r="A29" s="159" t="s">
        <v>237</v>
      </c>
      <c r="B29" s="158">
        <v>2308</v>
      </c>
      <c r="C29" s="95" t="s">
        <v>46</v>
      </c>
      <c r="D29" s="95" t="s">
        <v>149</v>
      </c>
      <c r="E29" s="72">
        <v>45181</v>
      </c>
      <c r="F29" s="72">
        <f>E29+7</f>
        <v>45188</v>
      </c>
      <c r="G29" s="239" t="s">
        <v>153</v>
      </c>
      <c r="H29" s="72">
        <f>E29-3</f>
        <v>45178</v>
      </c>
      <c r="I29" s="663"/>
    </row>
    <row r="30" spans="1:12" s="70" customFormat="1" ht="16.5" customHeight="1">
      <c r="A30" s="118" t="s">
        <v>186</v>
      </c>
      <c r="B30" s="74" t="s">
        <v>307</v>
      </c>
      <c r="C30" s="71" t="s">
        <v>46</v>
      </c>
      <c r="D30" s="95" t="s">
        <v>136</v>
      </c>
      <c r="E30" s="72">
        <v>45185</v>
      </c>
      <c r="F30" s="72">
        <f>E30+6</f>
        <v>45191</v>
      </c>
      <c r="G30" s="239" t="s">
        <v>195</v>
      </c>
      <c r="H30" s="72">
        <f>E30-2</f>
        <v>45183</v>
      </c>
      <c r="I30" s="663"/>
    </row>
    <row r="31" spans="1:12" s="70" customFormat="1" ht="16.5" customHeight="1">
      <c r="A31" s="118" t="s">
        <v>209</v>
      </c>
      <c r="B31" s="74">
        <v>2312</v>
      </c>
      <c r="C31" s="71" t="s">
        <v>46</v>
      </c>
      <c r="D31" s="95" t="s">
        <v>149</v>
      </c>
      <c r="E31" s="72">
        <v>45188</v>
      </c>
      <c r="F31" s="72">
        <f>E31+5</f>
        <v>45193</v>
      </c>
      <c r="G31" s="239" t="s">
        <v>195</v>
      </c>
      <c r="H31" s="72">
        <f>E31-3</f>
        <v>45185</v>
      </c>
      <c r="I31" s="663"/>
    </row>
    <row r="32" spans="1:12" s="70" customFormat="1" ht="16.5" customHeight="1">
      <c r="A32" s="92" t="s">
        <v>207</v>
      </c>
      <c r="B32" s="74">
        <v>2312</v>
      </c>
      <c r="C32" s="71" t="s">
        <v>46</v>
      </c>
      <c r="D32" s="95" t="s">
        <v>136</v>
      </c>
      <c r="E32" s="72">
        <v>45192</v>
      </c>
      <c r="F32" s="72">
        <f>E32+6</f>
        <v>45198</v>
      </c>
      <c r="G32" s="239" t="s">
        <v>211</v>
      </c>
      <c r="H32" s="72">
        <f>E32-3</f>
        <v>45189</v>
      </c>
      <c r="I32" s="663"/>
    </row>
    <row r="33" spans="1:9" s="70" customFormat="1" ht="16.5" customHeight="1">
      <c r="A33" s="92" t="s">
        <v>305</v>
      </c>
      <c r="B33" s="74">
        <v>2309</v>
      </c>
      <c r="C33" s="71" t="s">
        <v>46</v>
      </c>
      <c r="D33" s="95" t="s">
        <v>141</v>
      </c>
      <c r="E33" s="72">
        <v>45194</v>
      </c>
      <c r="F33" s="72">
        <f>E33+7</f>
        <v>45201</v>
      </c>
      <c r="G33" s="239" t="s">
        <v>196</v>
      </c>
      <c r="H33" s="72">
        <f>E33-3</f>
        <v>45191</v>
      </c>
      <c r="I33" s="663"/>
    </row>
    <row r="34" spans="1:9" s="70" customFormat="1" ht="16.5" customHeight="1">
      <c r="A34" s="287" t="s">
        <v>208</v>
      </c>
      <c r="B34" s="288">
        <v>2312</v>
      </c>
      <c r="C34" s="71" t="s">
        <v>46</v>
      </c>
      <c r="D34" s="95" t="s">
        <v>139</v>
      </c>
      <c r="E34" s="289">
        <v>45197</v>
      </c>
      <c r="F34" s="72">
        <f>E34+6</f>
        <v>45203</v>
      </c>
      <c r="G34" s="290" t="s">
        <v>152</v>
      </c>
      <c r="H34" s="72">
        <f>E34-2</f>
        <v>45195</v>
      </c>
      <c r="I34" s="663"/>
    </row>
    <row r="35" spans="1:9" s="70" customFormat="1" ht="16.5" customHeight="1">
      <c r="A35" s="287" t="s">
        <v>180</v>
      </c>
      <c r="B35" s="288" t="s">
        <v>308</v>
      </c>
      <c r="C35" s="293" t="s">
        <v>46</v>
      </c>
      <c r="D35" s="317" t="s">
        <v>136</v>
      </c>
      <c r="E35" s="289">
        <v>45199</v>
      </c>
      <c r="F35" s="72">
        <f>E35+6</f>
        <v>45205</v>
      </c>
      <c r="G35" s="290" t="s">
        <v>312</v>
      </c>
      <c r="H35" s="72">
        <f>E35-2</f>
        <v>45197</v>
      </c>
      <c r="I35" s="663"/>
    </row>
    <row r="36" spans="1:9" s="70" customFormat="1" ht="16.5" customHeight="1">
      <c r="A36" s="287" t="s">
        <v>239</v>
      </c>
      <c r="B36" s="288">
        <v>2309</v>
      </c>
      <c r="C36" s="293" t="s">
        <v>46</v>
      </c>
      <c r="D36" s="317" t="s">
        <v>147</v>
      </c>
      <c r="E36" s="289">
        <v>45200</v>
      </c>
      <c r="F36" s="72">
        <f>E36+6</f>
        <v>45206</v>
      </c>
      <c r="G36" s="290" t="s">
        <v>154</v>
      </c>
      <c r="H36" s="72">
        <f>E36-2</f>
        <v>45198</v>
      </c>
      <c r="I36" s="663"/>
    </row>
    <row r="37" spans="1:9" s="70" customFormat="1" ht="16.5" customHeight="1" thickBot="1">
      <c r="A37" s="197"/>
      <c r="B37" s="198"/>
      <c r="C37" s="198"/>
      <c r="D37" s="209"/>
      <c r="E37" s="82"/>
      <c r="F37" s="82"/>
      <c r="G37" s="240"/>
      <c r="H37" s="82"/>
      <c r="I37" s="664"/>
    </row>
    <row r="39" spans="1:9">
      <c r="A39" s="121" t="s">
        <v>88</v>
      </c>
    </row>
  </sheetData>
  <mergeCells count="12">
    <mergeCell ref="B23:C23"/>
    <mergeCell ref="D23:E23"/>
    <mergeCell ref="G23:H23"/>
    <mergeCell ref="I24:I37"/>
    <mergeCell ref="A1:J1"/>
    <mergeCell ref="A2:J2"/>
    <mergeCell ref="A3:J3"/>
    <mergeCell ref="A4:J4"/>
    <mergeCell ref="B8:C8"/>
    <mergeCell ref="I9:I20"/>
    <mergeCell ref="D8:E8"/>
    <mergeCell ref="G8:H8"/>
  </mergeCells>
  <phoneticPr fontId="3" type="noConversion"/>
  <hyperlinks>
    <hyperlink ref="A6" location="INDEX!A1" display="BACK TO INDEX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70C0"/>
  </sheetPr>
  <dimension ref="A1:AY81"/>
  <sheetViews>
    <sheetView zoomScaleNormal="100" workbookViewId="0">
      <selection activeCell="A71" sqref="A71"/>
    </sheetView>
  </sheetViews>
  <sheetFormatPr defaultRowHeight="14.25"/>
  <cols>
    <col min="1" max="1" width="19.25" style="13" customWidth="1"/>
    <col min="2" max="2" width="9.625" style="63" customWidth="1"/>
    <col min="3" max="3" width="8.375" style="13" customWidth="1"/>
    <col min="4" max="4" width="8.25" style="13" customWidth="1"/>
    <col min="5" max="9" width="11" style="13" customWidth="1"/>
    <col min="10" max="10" width="5.875" style="13" bestFit="1" customWidth="1"/>
    <col min="11" max="11" width="9.5" style="13" customWidth="1"/>
    <col min="12" max="12" width="17.625" style="13" customWidth="1"/>
    <col min="13" max="16384" width="9" style="13"/>
  </cols>
  <sheetData>
    <row r="1" spans="1:51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51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</row>
    <row r="3" spans="1:51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</row>
    <row r="4" spans="1:51" s="10" customFormat="1" ht="30.75" customHeight="1" thickBot="1">
      <c r="A4" s="641" t="s">
        <v>104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</row>
    <row r="5" spans="1:51" s="10" customFormat="1" ht="6.75" customHeight="1" thickTop="1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</row>
    <row r="6" spans="1:51" s="10" customFormat="1" ht="20.25">
      <c r="A6" s="395" t="s">
        <v>36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</row>
    <row r="7" spans="1:51" s="10" customFormat="1" ht="21" thickBot="1">
      <c r="A7" s="395"/>
      <c r="B7" s="397"/>
      <c r="C7" s="397"/>
      <c r="D7" s="397"/>
      <c r="E7" s="397"/>
      <c r="F7" s="397"/>
      <c r="G7" s="397"/>
      <c r="H7" s="114" t="s">
        <v>2</v>
      </c>
      <c r="I7" s="115">
        <f ca="1">TODAY()</f>
        <v>45163</v>
      </c>
      <c r="J7" s="397"/>
      <c r="K7" s="397"/>
      <c r="L7" s="397"/>
    </row>
    <row r="8" spans="1:51" s="10" customFormat="1" ht="39" thickBot="1">
      <c r="A8" s="584" t="s">
        <v>1</v>
      </c>
      <c r="B8" s="585" t="s">
        <v>3</v>
      </c>
      <c r="C8" s="674" t="s">
        <v>0</v>
      </c>
      <c r="D8" s="674"/>
      <c r="E8" s="586" t="s">
        <v>99</v>
      </c>
      <c r="F8" s="586" t="s">
        <v>100</v>
      </c>
      <c r="G8" s="675" t="s">
        <v>112</v>
      </c>
      <c r="H8" s="675"/>
      <c r="I8" s="587" t="s">
        <v>85</v>
      </c>
      <c r="J8" s="397"/>
      <c r="K8" s="397"/>
      <c r="L8" s="397"/>
    </row>
    <row r="9" spans="1:51" s="16" customFormat="1" ht="17.25" customHeight="1">
      <c r="A9" s="577" t="s">
        <v>189</v>
      </c>
      <c r="B9" s="578" t="s">
        <v>245</v>
      </c>
      <c r="C9" s="579" t="s">
        <v>136</v>
      </c>
      <c r="D9" s="580">
        <v>45171</v>
      </c>
      <c r="E9" s="581">
        <f t="shared" ref="E9:E17" si="0">D9+8</f>
        <v>45179</v>
      </c>
      <c r="F9" s="581">
        <f t="shared" ref="F9:F17" si="1">E9+5</f>
        <v>45184</v>
      </c>
      <c r="G9" s="582" t="s">
        <v>321</v>
      </c>
      <c r="H9" s="583">
        <v>45168</v>
      </c>
      <c r="I9" s="676" t="s">
        <v>249</v>
      </c>
      <c r="J9" s="13"/>
      <c r="K9" s="13"/>
      <c r="L9" s="271"/>
      <c r="M9" s="1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6" customFormat="1" ht="17.25" customHeight="1">
      <c r="A10" s="174" t="s">
        <v>126</v>
      </c>
      <c r="B10" s="175" t="s">
        <v>313</v>
      </c>
      <c r="C10" s="207" t="s">
        <v>139</v>
      </c>
      <c r="D10" s="178">
        <v>45176</v>
      </c>
      <c r="E10" s="403">
        <f t="shared" si="0"/>
        <v>45184</v>
      </c>
      <c r="F10" s="403">
        <f t="shared" si="1"/>
        <v>45189</v>
      </c>
      <c r="G10" s="408" t="s">
        <v>246</v>
      </c>
      <c r="H10" s="410">
        <f t="shared" ref="H10:H15" si="2">D10-2</f>
        <v>45174</v>
      </c>
      <c r="I10" s="677"/>
      <c r="J10" s="13"/>
      <c r="K10" s="13"/>
      <c r="L10" s="271"/>
      <c r="M10" s="1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6" customFormat="1" ht="17.25" customHeight="1">
      <c r="A11" s="174" t="s">
        <v>224</v>
      </c>
      <c r="B11" s="175" t="s">
        <v>314</v>
      </c>
      <c r="C11" s="207" t="s">
        <v>136</v>
      </c>
      <c r="D11" s="178">
        <f>D9+7</f>
        <v>45178</v>
      </c>
      <c r="E11" s="403">
        <f t="shared" si="0"/>
        <v>45186</v>
      </c>
      <c r="F11" s="403">
        <f t="shared" si="1"/>
        <v>45191</v>
      </c>
      <c r="G11" s="408" t="s">
        <v>248</v>
      </c>
      <c r="H11" s="410">
        <f t="shared" si="2"/>
        <v>45176</v>
      </c>
      <c r="I11" s="677"/>
      <c r="J11" s="13"/>
      <c r="K11" s="13"/>
      <c r="L11" s="271"/>
      <c r="M11" s="1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6" customFormat="1" ht="17.25" customHeight="1">
      <c r="A12" s="174" t="s">
        <v>173</v>
      </c>
      <c r="B12" s="175" t="s">
        <v>315</v>
      </c>
      <c r="C12" s="207" t="s">
        <v>139</v>
      </c>
      <c r="D12" s="178">
        <f>D10+7</f>
        <v>45183</v>
      </c>
      <c r="E12" s="403">
        <f t="shared" si="0"/>
        <v>45191</v>
      </c>
      <c r="F12" s="403">
        <f>E12+5</f>
        <v>45196</v>
      </c>
      <c r="G12" s="408" t="s">
        <v>246</v>
      </c>
      <c r="H12" s="410">
        <f t="shared" si="2"/>
        <v>45181</v>
      </c>
      <c r="I12" s="677"/>
      <c r="J12" s="13"/>
      <c r="K12" s="13"/>
      <c r="L12" s="271"/>
      <c r="M12" s="1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6" customFormat="1" ht="17.25" customHeight="1">
      <c r="A13" s="174" t="s">
        <v>228</v>
      </c>
      <c r="B13" s="175" t="s">
        <v>316</v>
      </c>
      <c r="C13" s="207" t="s">
        <v>147</v>
      </c>
      <c r="D13" s="178">
        <f>D11+8</f>
        <v>45186</v>
      </c>
      <c r="E13" s="403">
        <f t="shared" si="0"/>
        <v>45194</v>
      </c>
      <c r="F13" s="403">
        <f t="shared" si="1"/>
        <v>45199</v>
      </c>
      <c r="G13" s="408" t="s">
        <v>248</v>
      </c>
      <c r="H13" s="410">
        <f>D13-3</f>
        <v>45183</v>
      </c>
      <c r="I13" s="677"/>
      <c r="J13" s="13"/>
      <c r="K13" s="13"/>
      <c r="L13" s="271"/>
      <c r="M13" s="1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6" customFormat="1" ht="17.25" customHeight="1">
      <c r="A14" s="174" t="s">
        <v>124</v>
      </c>
      <c r="B14" s="175" t="s">
        <v>317</v>
      </c>
      <c r="C14" s="207" t="s">
        <v>139</v>
      </c>
      <c r="D14" s="178">
        <f>D12+7</f>
        <v>45190</v>
      </c>
      <c r="E14" s="403">
        <f t="shared" si="0"/>
        <v>45198</v>
      </c>
      <c r="F14" s="403">
        <f t="shared" si="1"/>
        <v>45203</v>
      </c>
      <c r="G14" s="408" t="s">
        <v>246</v>
      </c>
      <c r="H14" s="410">
        <f t="shared" si="2"/>
        <v>45188</v>
      </c>
      <c r="I14" s="677"/>
      <c r="J14" s="13"/>
      <c r="K14" s="13"/>
      <c r="L14" s="271"/>
      <c r="M14" s="1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6" customFormat="1" ht="17.25" customHeight="1">
      <c r="A15" s="174" t="s">
        <v>155</v>
      </c>
      <c r="B15" s="175" t="s">
        <v>318</v>
      </c>
      <c r="C15" s="207" t="s">
        <v>136</v>
      </c>
      <c r="D15" s="178">
        <f>D13+6</f>
        <v>45192</v>
      </c>
      <c r="E15" s="403">
        <f t="shared" si="0"/>
        <v>45200</v>
      </c>
      <c r="F15" s="403">
        <f t="shared" si="1"/>
        <v>45205</v>
      </c>
      <c r="G15" s="408" t="s">
        <v>248</v>
      </c>
      <c r="H15" s="410">
        <f t="shared" si="2"/>
        <v>45190</v>
      </c>
      <c r="I15" s="677"/>
      <c r="J15" s="13"/>
      <c r="K15" s="13"/>
      <c r="L15" s="271"/>
      <c r="M15" s="1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0" customFormat="1" ht="20.25">
      <c r="A16" s="174" t="s">
        <v>126</v>
      </c>
      <c r="B16" s="175" t="s">
        <v>319</v>
      </c>
      <c r="C16" s="207" t="s">
        <v>139</v>
      </c>
      <c r="D16" s="178">
        <f>D14+7</f>
        <v>45197</v>
      </c>
      <c r="E16" s="403">
        <f t="shared" si="0"/>
        <v>45205</v>
      </c>
      <c r="F16" s="403">
        <f t="shared" si="1"/>
        <v>45210</v>
      </c>
      <c r="G16" s="408" t="s">
        <v>246</v>
      </c>
      <c r="H16" s="410">
        <f>D16-2</f>
        <v>45195</v>
      </c>
      <c r="I16" s="677"/>
      <c r="J16" s="397"/>
      <c r="K16" s="397"/>
      <c r="L16" s="397"/>
    </row>
    <row r="17" spans="1:51" s="10" customFormat="1" ht="20.25">
      <c r="A17" s="174" t="s">
        <v>189</v>
      </c>
      <c r="B17" s="175" t="s">
        <v>320</v>
      </c>
      <c r="C17" s="207" t="s">
        <v>136</v>
      </c>
      <c r="D17" s="178">
        <f>D15+7</f>
        <v>45199</v>
      </c>
      <c r="E17" s="403">
        <f t="shared" si="0"/>
        <v>45207</v>
      </c>
      <c r="F17" s="403">
        <f t="shared" si="1"/>
        <v>45212</v>
      </c>
      <c r="G17" s="408" t="s">
        <v>248</v>
      </c>
      <c r="H17" s="410">
        <f>D17-2</f>
        <v>45197</v>
      </c>
      <c r="I17" s="677"/>
      <c r="J17" s="397"/>
      <c r="K17" s="397"/>
      <c r="L17" s="397"/>
    </row>
    <row r="18" spans="1:51" s="10" customFormat="1" ht="21" thickBot="1">
      <c r="A18" s="186"/>
      <c r="B18" s="187"/>
      <c r="C18" s="208"/>
      <c r="D18" s="188"/>
      <c r="E18" s="402"/>
      <c r="F18" s="402"/>
      <c r="G18" s="409"/>
      <c r="H18" s="411"/>
      <c r="I18" s="678"/>
      <c r="J18" s="397"/>
      <c r="K18" s="397"/>
      <c r="L18" s="397"/>
    </row>
    <row r="19" spans="1:51" s="10" customFormat="1" ht="20.25">
      <c r="A19" s="404"/>
      <c r="B19" s="405"/>
      <c r="C19" s="406"/>
      <c r="D19" s="407"/>
      <c r="E19" s="407"/>
      <c r="F19" s="407"/>
      <c r="G19" s="404"/>
      <c r="H19" s="405"/>
      <c r="I19" s="406"/>
      <c r="J19" s="397"/>
      <c r="K19" s="397"/>
      <c r="L19" s="397"/>
    </row>
    <row r="20" spans="1:51" s="10" customFormat="1" ht="21" thickBot="1">
      <c r="A20" s="404"/>
      <c r="B20" s="405"/>
      <c r="C20" s="406"/>
      <c r="D20" s="407"/>
      <c r="E20" s="407"/>
      <c r="F20" s="407"/>
      <c r="G20" s="404"/>
      <c r="H20" s="405"/>
      <c r="I20" s="406"/>
      <c r="J20" s="397"/>
      <c r="K20" s="397"/>
      <c r="L20" s="397"/>
    </row>
    <row r="21" spans="1:51" s="10" customFormat="1" ht="51.75" thickBot="1">
      <c r="A21" s="584" t="s">
        <v>1</v>
      </c>
      <c r="B21" s="585" t="s">
        <v>3</v>
      </c>
      <c r="C21" s="674" t="s">
        <v>0</v>
      </c>
      <c r="D21" s="674"/>
      <c r="E21" s="586" t="s">
        <v>271</v>
      </c>
      <c r="F21" s="586" t="s">
        <v>272</v>
      </c>
      <c r="G21" s="675" t="s">
        <v>112</v>
      </c>
      <c r="H21" s="675"/>
      <c r="I21" s="587" t="s">
        <v>85</v>
      </c>
      <c r="J21" s="397"/>
      <c r="K21" s="397"/>
      <c r="L21" s="397"/>
    </row>
    <row r="22" spans="1:51" s="16" customFormat="1" ht="17.25" customHeight="1">
      <c r="A22" s="577" t="s">
        <v>144</v>
      </c>
      <c r="B22" s="578" t="s">
        <v>252</v>
      </c>
      <c r="C22" s="579" t="s">
        <v>171</v>
      </c>
      <c r="D22" s="580">
        <v>45168</v>
      </c>
      <c r="E22" s="581">
        <f t="shared" ref="E22:E32" si="3">D22+6</f>
        <v>45174</v>
      </c>
      <c r="F22" s="581">
        <f t="shared" ref="F22:F32" si="4">E22+1</f>
        <v>45175</v>
      </c>
      <c r="G22" s="582" t="s">
        <v>254</v>
      </c>
      <c r="H22" s="583">
        <f t="shared" ref="H22:H32" si="5">D22-2</f>
        <v>45166</v>
      </c>
      <c r="I22" s="676" t="s">
        <v>255</v>
      </c>
      <c r="J22" s="13"/>
      <c r="K22" s="13"/>
      <c r="L22" s="271"/>
      <c r="M22" s="1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1:51" s="16" customFormat="1" ht="17.25" customHeight="1">
      <c r="A23" s="174" t="s">
        <v>250</v>
      </c>
      <c r="B23" s="175" t="s">
        <v>322</v>
      </c>
      <c r="C23" s="207" t="s">
        <v>147</v>
      </c>
      <c r="D23" s="178">
        <v>45172</v>
      </c>
      <c r="E23" s="399">
        <f>D23+9</f>
        <v>45181</v>
      </c>
      <c r="F23" s="399"/>
      <c r="G23" s="408" t="s">
        <v>321</v>
      </c>
      <c r="H23" s="410">
        <v>45168</v>
      </c>
      <c r="I23" s="682"/>
      <c r="J23" s="13"/>
      <c r="K23" s="13"/>
      <c r="L23" s="271"/>
      <c r="M23" s="1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1:51" s="16" customFormat="1" ht="17.25" customHeight="1">
      <c r="A24" s="174" t="s">
        <v>133</v>
      </c>
      <c r="B24" s="175" t="s">
        <v>253</v>
      </c>
      <c r="C24" s="207" t="s">
        <v>171</v>
      </c>
      <c r="D24" s="178">
        <v>45175</v>
      </c>
      <c r="E24" s="399">
        <f t="shared" si="3"/>
        <v>45181</v>
      </c>
      <c r="F24" s="464">
        <f t="shared" si="4"/>
        <v>45182</v>
      </c>
      <c r="G24" s="465" t="s">
        <v>248</v>
      </c>
      <c r="H24" s="466">
        <v>45169</v>
      </c>
      <c r="I24" s="682"/>
      <c r="J24" s="13"/>
      <c r="K24" s="13"/>
      <c r="L24" s="271"/>
      <c r="M24" s="1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s="16" customFormat="1" ht="17.25" customHeight="1">
      <c r="A25" s="174" t="s">
        <v>251</v>
      </c>
      <c r="B25" s="175" t="s">
        <v>323</v>
      </c>
      <c r="C25" s="207" t="s">
        <v>141</v>
      </c>
      <c r="D25" s="178">
        <v>45180</v>
      </c>
      <c r="E25" s="399">
        <f>D25+8</f>
        <v>45188</v>
      </c>
      <c r="F25" s="399"/>
      <c r="G25" s="408" t="s">
        <v>247</v>
      </c>
      <c r="H25" s="410">
        <f>D25-3</f>
        <v>45177</v>
      </c>
      <c r="I25" s="682"/>
      <c r="J25" s="13"/>
      <c r="K25" s="13"/>
      <c r="L25" s="271"/>
      <c r="M25" s="1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s="16" customFormat="1" ht="17.25" customHeight="1">
      <c r="A26" s="174" t="s">
        <v>170</v>
      </c>
      <c r="B26" s="175" t="s">
        <v>243</v>
      </c>
      <c r="C26" s="207" t="s">
        <v>139</v>
      </c>
      <c r="D26" s="178">
        <v>45183</v>
      </c>
      <c r="E26" s="399">
        <f t="shared" si="3"/>
        <v>45189</v>
      </c>
      <c r="F26" s="399">
        <f t="shared" si="4"/>
        <v>45190</v>
      </c>
      <c r="G26" s="408" t="s">
        <v>254</v>
      </c>
      <c r="H26" s="410">
        <f t="shared" si="5"/>
        <v>45181</v>
      </c>
      <c r="I26" s="682"/>
      <c r="J26" s="13"/>
      <c r="K26" s="13"/>
      <c r="L26" s="271"/>
      <c r="M26" s="1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s="16" customFormat="1" ht="17.25" customHeight="1">
      <c r="A27" s="174" t="s">
        <v>324</v>
      </c>
      <c r="B27" s="175" t="s">
        <v>325</v>
      </c>
      <c r="C27" s="207" t="s">
        <v>147</v>
      </c>
      <c r="D27" s="178">
        <f>D25+6</f>
        <v>45186</v>
      </c>
      <c r="E27" s="399">
        <f>D27+9</f>
        <v>45195</v>
      </c>
      <c r="F27" s="399"/>
      <c r="G27" s="408" t="s">
        <v>247</v>
      </c>
      <c r="H27" s="410">
        <f>D27-2</f>
        <v>45184</v>
      </c>
      <c r="I27" s="682"/>
      <c r="J27" s="13"/>
      <c r="K27" s="13"/>
      <c r="L27" s="271"/>
      <c r="M27" s="1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s="16" customFormat="1" ht="17.25" customHeight="1">
      <c r="A28" s="174" t="s">
        <v>144</v>
      </c>
      <c r="B28" s="175" t="s">
        <v>326</v>
      </c>
      <c r="C28" s="207" t="s">
        <v>171</v>
      </c>
      <c r="D28" s="178">
        <f>D26+6</f>
        <v>45189</v>
      </c>
      <c r="E28" s="399">
        <f t="shared" si="3"/>
        <v>45195</v>
      </c>
      <c r="F28" s="399">
        <f t="shared" si="4"/>
        <v>45196</v>
      </c>
      <c r="G28" s="408" t="s">
        <v>254</v>
      </c>
      <c r="H28" s="410">
        <f t="shared" si="5"/>
        <v>45187</v>
      </c>
      <c r="I28" s="682"/>
      <c r="J28" s="13"/>
      <c r="K28" s="13"/>
      <c r="L28" s="271"/>
      <c r="M28" s="1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s="10" customFormat="1" ht="20.25">
      <c r="A29" s="174" t="s">
        <v>327</v>
      </c>
      <c r="B29" s="175" t="s">
        <v>328</v>
      </c>
      <c r="C29" s="207" t="s">
        <v>147</v>
      </c>
      <c r="D29" s="178">
        <f>D27+7</f>
        <v>45193</v>
      </c>
      <c r="E29" s="399">
        <f>D29+9</f>
        <v>45202</v>
      </c>
      <c r="F29" s="399"/>
      <c r="G29" s="408" t="s">
        <v>247</v>
      </c>
      <c r="H29" s="410">
        <f>D29-2</f>
        <v>45191</v>
      </c>
      <c r="I29" s="682"/>
      <c r="J29" s="397"/>
      <c r="K29" s="397"/>
      <c r="L29" s="397"/>
    </row>
    <row r="30" spans="1:51" s="10" customFormat="1" ht="20.25">
      <c r="A30" s="174" t="s">
        <v>133</v>
      </c>
      <c r="B30" s="175" t="s">
        <v>329</v>
      </c>
      <c r="C30" s="207" t="s">
        <v>171</v>
      </c>
      <c r="D30" s="178">
        <f>D28+7</f>
        <v>45196</v>
      </c>
      <c r="E30" s="399">
        <f>D30+8</f>
        <v>45204</v>
      </c>
      <c r="F30" s="399">
        <f t="shared" si="4"/>
        <v>45205</v>
      </c>
      <c r="G30" s="408" t="s">
        <v>254</v>
      </c>
      <c r="H30" s="410">
        <f t="shared" si="5"/>
        <v>45194</v>
      </c>
      <c r="I30" s="682"/>
      <c r="J30" s="397"/>
      <c r="K30" s="397"/>
      <c r="L30" s="397"/>
    </row>
    <row r="31" spans="1:51" s="10" customFormat="1" ht="20.25">
      <c r="A31" s="174" t="s">
        <v>250</v>
      </c>
      <c r="B31" s="175" t="s">
        <v>326</v>
      </c>
      <c r="C31" s="207" t="s">
        <v>147</v>
      </c>
      <c r="D31" s="178">
        <f>D29+7</f>
        <v>45200</v>
      </c>
      <c r="E31" s="399">
        <f>D31+9</f>
        <v>45209</v>
      </c>
      <c r="F31" s="399"/>
      <c r="G31" s="408" t="s">
        <v>247</v>
      </c>
      <c r="H31" s="410">
        <f>D31-2</f>
        <v>45198</v>
      </c>
      <c r="I31" s="682"/>
      <c r="J31" s="397"/>
      <c r="K31" s="397"/>
      <c r="L31" s="397"/>
    </row>
    <row r="32" spans="1:51" s="10" customFormat="1" ht="21" thickBot="1">
      <c r="A32" s="186" t="s">
        <v>170</v>
      </c>
      <c r="B32" s="187" t="s">
        <v>244</v>
      </c>
      <c r="C32" s="208" t="s">
        <v>171</v>
      </c>
      <c r="D32" s="398">
        <f>D30+7</f>
        <v>45203</v>
      </c>
      <c r="E32" s="398">
        <f t="shared" si="3"/>
        <v>45209</v>
      </c>
      <c r="F32" s="398">
        <f t="shared" si="4"/>
        <v>45210</v>
      </c>
      <c r="G32" s="409" t="s">
        <v>254</v>
      </c>
      <c r="H32" s="411">
        <f t="shared" si="5"/>
        <v>45201</v>
      </c>
      <c r="I32" s="683"/>
      <c r="J32" s="397"/>
      <c r="K32" s="397"/>
      <c r="L32" s="397"/>
    </row>
    <row r="33" spans="1:51" s="10" customFormat="1" ht="20.25">
      <c r="A33" s="404"/>
      <c r="B33" s="405"/>
      <c r="C33" s="406"/>
      <c r="D33" s="407"/>
      <c r="E33" s="407"/>
      <c r="F33" s="407"/>
      <c r="G33" s="404"/>
      <c r="H33" s="405"/>
      <c r="I33" s="406"/>
      <c r="J33" s="397"/>
      <c r="K33" s="397"/>
      <c r="L33" s="397"/>
    </row>
    <row r="34" spans="1:51" s="10" customFormat="1" ht="21" thickBot="1">
      <c r="A34" s="404"/>
      <c r="B34" s="405"/>
      <c r="C34" s="406"/>
      <c r="D34" s="407"/>
      <c r="E34" s="407"/>
      <c r="F34" s="407"/>
      <c r="G34" s="404"/>
      <c r="H34" s="405"/>
      <c r="I34" s="406"/>
      <c r="J34" s="397"/>
      <c r="K34" s="397"/>
      <c r="L34" s="397"/>
    </row>
    <row r="35" spans="1:51" s="10" customFormat="1" ht="39" thickBot="1">
      <c r="A35" s="591" t="s">
        <v>1</v>
      </c>
      <c r="B35" s="592" t="s">
        <v>3</v>
      </c>
      <c r="C35" s="684" t="s">
        <v>0</v>
      </c>
      <c r="D35" s="685"/>
      <c r="E35" s="592" t="s">
        <v>256</v>
      </c>
      <c r="F35" s="686" t="s">
        <v>112</v>
      </c>
      <c r="G35" s="687"/>
      <c r="H35" s="593" t="s">
        <v>85</v>
      </c>
      <c r="I35" s="406"/>
      <c r="J35" s="397"/>
      <c r="K35" s="397"/>
      <c r="L35" s="397"/>
    </row>
    <row r="36" spans="1:51" s="10" customFormat="1" ht="20.25">
      <c r="A36" s="588" t="s">
        <v>189</v>
      </c>
      <c r="B36" s="589" t="s">
        <v>245</v>
      </c>
      <c r="C36" s="590" t="s">
        <v>136</v>
      </c>
      <c r="D36" s="590">
        <v>45171</v>
      </c>
      <c r="E36" s="589">
        <f>D36+8</f>
        <v>45179</v>
      </c>
      <c r="F36" s="589" t="s">
        <v>321</v>
      </c>
      <c r="G36" s="590">
        <v>45168</v>
      </c>
      <c r="H36" s="679" t="s">
        <v>258</v>
      </c>
      <c r="I36" s="406"/>
      <c r="J36" s="397"/>
      <c r="K36" s="397"/>
      <c r="L36" s="397"/>
    </row>
    <row r="37" spans="1:51" s="10" customFormat="1" ht="20.25">
      <c r="A37" s="414" t="s">
        <v>224</v>
      </c>
      <c r="B37" s="412" t="s">
        <v>314</v>
      </c>
      <c r="C37" s="412" t="s">
        <v>136</v>
      </c>
      <c r="D37" s="413">
        <f>D36+7</f>
        <v>45178</v>
      </c>
      <c r="E37" s="412">
        <f>D37+9</f>
        <v>45187</v>
      </c>
      <c r="F37" s="412" t="s">
        <v>257</v>
      </c>
      <c r="G37" s="413">
        <f>D37-2</f>
        <v>45176</v>
      </c>
      <c r="H37" s="680"/>
      <c r="I37" s="406"/>
      <c r="J37" s="397"/>
      <c r="K37" s="397"/>
      <c r="L37" s="397"/>
    </row>
    <row r="38" spans="1:51" s="10" customFormat="1" ht="20.25">
      <c r="A38" s="414" t="s">
        <v>228</v>
      </c>
      <c r="B38" s="412" t="s">
        <v>316</v>
      </c>
      <c r="C38" s="412" t="s">
        <v>136</v>
      </c>
      <c r="D38" s="413">
        <f>D37+7</f>
        <v>45185</v>
      </c>
      <c r="E38" s="412">
        <f>D38+9</f>
        <v>45194</v>
      </c>
      <c r="F38" s="412" t="s">
        <v>257</v>
      </c>
      <c r="G38" s="413">
        <f>D38-2</f>
        <v>45183</v>
      </c>
      <c r="H38" s="680"/>
      <c r="I38" s="406"/>
      <c r="J38" s="397"/>
      <c r="K38" s="397"/>
      <c r="L38" s="397"/>
    </row>
    <row r="39" spans="1:51" s="10" customFormat="1" ht="20.25">
      <c r="A39" s="415" t="s">
        <v>155</v>
      </c>
      <c r="B39" s="413" t="s">
        <v>318</v>
      </c>
      <c r="C39" s="413" t="s">
        <v>136</v>
      </c>
      <c r="D39" s="413">
        <f>D38+7</f>
        <v>45192</v>
      </c>
      <c r="E39" s="412">
        <f>D39+9</f>
        <v>45201</v>
      </c>
      <c r="F39" s="412" t="s">
        <v>257</v>
      </c>
      <c r="G39" s="413">
        <f>D39-2</f>
        <v>45190</v>
      </c>
      <c r="H39" s="680"/>
      <c r="I39" s="406"/>
      <c r="J39" s="397"/>
      <c r="K39" s="397"/>
      <c r="L39" s="397"/>
    </row>
    <row r="40" spans="1:51" s="10" customFormat="1" ht="21" thickBot="1">
      <c r="A40" s="416" t="s">
        <v>189</v>
      </c>
      <c r="B40" s="417" t="s">
        <v>320</v>
      </c>
      <c r="C40" s="417" t="s">
        <v>136</v>
      </c>
      <c r="D40" s="417">
        <f>D39+7</f>
        <v>45199</v>
      </c>
      <c r="E40" s="418">
        <f>D40+9</f>
        <v>45208</v>
      </c>
      <c r="F40" s="417" t="s">
        <v>248</v>
      </c>
      <c r="G40" s="417">
        <f>D40-2</f>
        <v>45197</v>
      </c>
      <c r="H40" s="681"/>
      <c r="I40" s="406"/>
      <c r="J40" s="397"/>
      <c r="K40" s="397"/>
      <c r="L40" s="397"/>
    </row>
    <row r="41" spans="1:51" s="10" customFormat="1" ht="20.25">
      <c r="A41" s="404"/>
      <c r="B41" s="405"/>
      <c r="C41" s="406"/>
      <c r="D41" s="407"/>
      <c r="E41" s="407"/>
      <c r="F41" s="407"/>
      <c r="G41" s="404"/>
      <c r="H41" s="405"/>
      <c r="I41" s="406"/>
      <c r="J41" s="397"/>
      <c r="K41" s="397"/>
      <c r="L41" s="397"/>
    </row>
    <row r="42" spans="1:51" s="66" customFormat="1" ht="40.5" hidden="1" customHeight="1" thickBot="1">
      <c r="A42" s="305" t="s">
        <v>1</v>
      </c>
      <c r="B42" s="319" t="s">
        <v>3</v>
      </c>
      <c r="C42" s="693" t="s">
        <v>0</v>
      </c>
      <c r="D42" s="694"/>
      <c r="E42" s="309" t="s">
        <v>99</v>
      </c>
      <c r="F42" s="306" t="s">
        <v>100</v>
      </c>
      <c r="G42" s="306" t="s">
        <v>169</v>
      </c>
      <c r="H42" s="306" t="s">
        <v>168</v>
      </c>
      <c r="I42" s="307" t="s">
        <v>146</v>
      </c>
      <c r="J42" s="691"/>
      <c r="K42" s="692"/>
      <c r="L42" s="308" t="s">
        <v>85</v>
      </c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</row>
    <row r="43" spans="1:51" s="66" customFormat="1" ht="15.75" hidden="1" customHeight="1">
      <c r="A43" s="320" t="s">
        <v>144</v>
      </c>
      <c r="B43" s="380" t="s">
        <v>191</v>
      </c>
      <c r="C43" s="380" t="s">
        <v>171</v>
      </c>
      <c r="D43" s="381">
        <v>45105</v>
      </c>
      <c r="E43" s="381"/>
      <c r="F43" s="148"/>
      <c r="G43" s="148">
        <f>D43+7</f>
        <v>45112</v>
      </c>
      <c r="H43" s="148">
        <f>D43+6</f>
        <v>45111</v>
      </c>
      <c r="I43" s="148"/>
      <c r="J43" s="206" t="str">
        <f>IF(OR(WEEKDAY(K43)={1,2,3,4,5,6}),CHOOSE(WEEKDAY(K43),"SUN","MON","TUE","WED","THU","FRI"),"SAT")</f>
        <v>MON</v>
      </c>
      <c r="K43" s="149">
        <f>D43-2</f>
        <v>45103</v>
      </c>
      <c r="L43" s="670" t="s">
        <v>194</v>
      </c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</row>
    <row r="44" spans="1:51" s="66" customFormat="1" ht="15.75" hidden="1" customHeight="1">
      <c r="A44" s="321" t="s">
        <v>124</v>
      </c>
      <c r="B44" s="378" t="s">
        <v>192</v>
      </c>
      <c r="C44" s="378" t="s">
        <v>139</v>
      </c>
      <c r="D44" s="379">
        <v>45106</v>
      </c>
      <c r="E44" s="379">
        <f>D44+8</f>
        <v>45114</v>
      </c>
      <c r="F44" s="83">
        <f>E44+5</f>
        <v>45119</v>
      </c>
      <c r="G44" s="83"/>
      <c r="H44" s="83"/>
      <c r="I44" s="83"/>
      <c r="J44" s="205" t="str">
        <f>IF(OR(WEEKDAY(K44)={1,2,3,4,5,6}),CHOOSE(WEEKDAY(K44),"SUN","MON","TUE","WED","THU","FRI"),"SAT")</f>
        <v>TUE</v>
      </c>
      <c r="K44" s="180">
        <f>D44-2</f>
        <v>45104</v>
      </c>
      <c r="L44" s="671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</row>
    <row r="45" spans="1:51" s="66" customFormat="1" ht="15.75" hidden="1" customHeight="1" thickBot="1">
      <c r="A45" s="322" t="s">
        <v>155</v>
      </c>
      <c r="B45" s="382" t="s">
        <v>193</v>
      </c>
      <c r="C45" s="382" t="s">
        <v>136</v>
      </c>
      <c r="D45" s="383">
        <v>45108</v>
      </c>
      <c r="E45" s="383">
        <f>D45+8</f>
        <v>45116</v>
      </c>
      <c r="F45" s="213">
        <f>E45+5</f>
        <v>45121</v>
      </c>
      <c r="G45" s="213"/>
      <c r="H45" s="213"/>
      <c r="I45" s="213">
        <f>D45+9</f>
        <v>45117</v>
      </c>
      <c r="J45" s="216" t="str">
        <f>IF(OR(WEEKDAY(K45)={1,2,3,4,5,6}),CHOOSE(WEEKDAY(K45),"SUN","MON","TUE","WED","THU","FRI"),"SAT")</f>
        <v>THU</v>
      </c>
      <c r="K45" s="304">
        <f>D45-2</f>
        <v>45106</v>
      </c>
      <c r="L45" s="671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</row>
    <row r="46" spans="1:51" s="66" customFormat="1" ht="15.75" hidden="1" customHeight="1">
      <c r="A46" s="320" t="s">
        <v>133</v>
      </c>
      <c r="B46" s="380" t="s">
        <v>220</v>
      </c>
      <c r="C46" s="380" t="s">
        <v>171</v>
      </c>
      <c r="D46" s="381">
        <f t="shared" ref="D46:D51" si="6">D43+7</f>
        <v>45112</v>
      </c>
      <c r="E46" s="381"/>
      <c r="F46" s="148"/>
      <c r="G46" s="148">
        <f t="shared" ref="G46:G58" si="7">D46+7</f>
        <v>45119</v>
      </c>
      <c r="H46" s="148">
        <f t="shared" ref="H46:H58" si="8">D46+6</f>
        <v>45118</v>
      </c>
      <c r="I46" s="148"/>
      <c r="J46" s="206" t="str">
        <f>IF(OR(WEEKDAY(K46)={1,2,3,4,5,6}),CHOOSE(WEEKDAY(K46),"SUN","MON","TUE","WED","THU","FRI"),"SAT")</f>
        <v>MON</v>
      </c>
      <c r="K46" s="149">
        <f t="shared" ref="K46:K57" si="9">D46-2</f>
        <v>45110</v>
      </c>
      <c r="L46" s="67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</row>
    <row r="47" spans="1:51" s="66" customFormat="1" ht="18.75" hidden="1" customHeight="1">
      <c r="A47" s="321" t="s">
        <v>126</v>
      </c>
      <c r="B47" s="378" t="s">
        <v>221</v>
      </c>
      <c r="C47" s="378" t="s">
        <v>139</v>
      </c>
      <c r="D47" s="379">
        <f t="shared" si="6"/>
        <v>45113</v>
      </c>
      <c r="E47" s="379">
        <f t="shared" ref="E47:E57" si="10">D47+8</f>
        <v>45121</v>
      </c>
      <c r="F47" s="83">
        <f t="shared" ref="F47:F57" si="11">E47+5</f>
        <v>45126</v>
      </c>
      <c r="G47" s="83"/>
      <c r="H47" s="83"/>
      <c r="I47" s="83"/>
      <c r="J47" s="205" t="str">
        <f>IF(OR(WEEKDAY(K47)={1,2,3,4,5,6}),CHOOSE(WEEKDAY(K47),"SUN","MON","TUE","WED","THU","FRI"),"SAT")</f>
        <v>TUE</v>
      </c>
      <c r="K47" s="180">
        <f t="shared" si="9"/>
        <v>45111</v>
      </c>
      <c r="L47" s="672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</row>
    <row r="48" spans="1:51" s="66" customFormat="1" ht="16.5" hidden="1" customHeight="1" thickBot="1">
      <c r="A48" s="322" t="s">
        <v>189</v>
      </c>
      <c r="B48" s="382" t="s">
        <v>222</v>
      </c>
      <c r="C48" s="382" t="s">
        <v>136</v>
      </c>
      <c r="D48" s="383">
        <f t="shared" si="6"/>
        <v>45115</v>
      </c>
      <c r="E48" s="383">
        <f t="shared" si="10"/>
        <v>45123</v>
      </c>
      <c r="F48" s="213">
        <f t="shared" si="11"/>
        <v>45128</v>
      </c>
      <c r="G48" s="213"/>
      <c r="H48" s="213"/>
      <c r="I48" s="213">
        <f>I45+7</f>
        <v>45124</v>
      </c>
      <c r="J48" s="216" t="str">
        <f>IF(OR(WEEKDAY(K48)={1,2,3,4,5,6}),CHOOSE(WEEKDAY(K48),"SUN","MON","TUE","WED","THU","FRI"),"SAT")</f>
        <v>THU</v>
      </c>
      <c r="K48" s="304">
        <f t="shared" si="9"/>
        <v>45113</v>
      </c>
      <c r="L48" s="672"/>
      <c r="M48" s="1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1:51" s="66" customFormat="1" ht="16.5" hidden="1" customHeight="1">
      <c r="A49" s="320" t="s">
        <v>170</v>
      </c>
      <c r="B49" s="380" t="s">
        <v>185</v>
      </c>
      <c r="C49" s="380" t="s">
        <v>171</v>
      </c>
      <c r="D49" s="381">
        <f t="shared" si="6"/>
        <v>45119</v>
      </c>
      <c r="E49" s="381"/>
      <c r="F49" s="148"/>
      <c r="G49" s="148">
        <f t="shared" si="7"/>
        <v>45126</v>
      </c>
      <c r="H49" s="148">
        <f t="shared" si="8"/>
        <v>45125</v>
      </c>
      <c r="I49" s="148"/>
      <c r="J49" s="206" t="str">
        <f>IF(OR(WEEKDAY(K49)={1,2,3,4,5,6}),CHOOSE(WEEKDAY(K49),"SUN","MON","TUE","WED","THU","FRI"),"SAT")</f>
        <v>MON</v>
      </c>
      <c r="K49" s="149">
        <f t="shared" si="9"/>
        <v>45117</v>
      </c>
      <c r="L49" s="672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</row>
    <row r="50" spans="1:51" s="66" customFormat="1" ht="16.5" hidden="1" customHeight="1">
      <c r="A50" s="321" t="s">
        <v>173</v>
      </c>
      <c r="B50" s="378" t="s">
        <v>223</v>
      </c>
      <c r="C50" s="378" t="s">
        <v>139</v>
      </c>
      <c r="D50" s="379">
        <f t="shared" si="6"/>
        <v>45120</v>
      </c>
      <c r="E50" s="379">
        <f t="shared" si="10"/>
        <v>45128</v>
      </c>
      <c r="F50" s="83">
        <f t="shared" si="11"/>
        <v>45133</v>
      </c>
      <c r="G50" s="83"/>
      <c r="H50" s="83"/>
      <c r="I50" s="83"/>
      <c r="J50" s="205" t="str">
        <f>IF(OR(WEEKDAY(K50)={1,2,3,4,5,6}),CHOOSE(WEEKDAY(K50),"SUN","MON","TUE","WED","THU","FRI"),"SAT")</f>
        <v>TUE</v>
      </c>
      <c r="K50" s="180">
        <f t="shared" si="9"/>
        <v>45118</v>
      </c>
      <c r="L50" s="672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</row>
    <row r="51" spans="1:51" s="66" customFormat="1" ht="16.5" hidden="1" customHeight="1" thickBot="1">
      <c r="A51" s="322" t="s">
        <v>224</v>
      </c>
      <c r="B51" s="382" t="s">
        <v>225</v>
      </c>
      <c r="C51" s="382" t="s">
        <v>136</v>
      </c>
      <c r="D51" s="383">
        <f t="shared" si="6"/>
        <v>45122</v>
      </c>
      <c r="E51" s="383">
        <f t="shared" si="10"/>
        <v>45130</v>
      </c>
      <c r="F51" s="213">
        <f t="shared" si="11"/>
        <v>45135</v>
      </c>
      <c r="G51" s="213"/>
      <c r="H51" s="213"/>
      <c r="I51" s="213">
        <f>I48+7</f>
        <v>45131</v>
      </c>
      <c r="J51" s="216" t="str">
        <f>IF(OR(WEEKDAY(K51)={1,2,3,4,5,6}),CHOOSE(WEEKDAY(K51),"SUN","MON","TUE","WED","THU","FRI"),"SAT")</f>
        <v>THU</v>
      </c>
      <c r="K51" s="304">
        <f t="shared" si="9"/>
        <v>45120</v>
      </c>
      <c r="L51" s="672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</row>
    <row r="52" spans="1:51" s="66" customFormat="1" ht="16.5" hidden="1" customHeight="1">
      <c r="A52" s="320" t="s">
        <v>144</v>
      </c>
      <c r="B52" s="380" t="s">
        <v>226</v>
      </c>
      <c r="C52" s="380" t="s">
        <v>171</v>
      </c>
      <c r="D52" s="381">
        <f t="shared" ref="D52:D58" si="12">D49+7</f>
        <v>45126</v>
      </c>
      <c r="E52" s="381"/>
      <c r="F52" s="148"/>
      <c r="G52" s="148">
        <f t="shared" si="7"/>
        <v>45133</v>
      </c>
      <c r="H52" s="148">
        <f t="shared" si="8"/>
        <v>45132</v>
      </c>
      <c r="I52" s="148"/>
      <c r="J52" s="206" t="str">
        <f>IF(OR(WEEKDAY(K52)={1,2,3,4,5,6}),CHOOSE(WEEKDAY(K52),"SUN","MON","TUE","WED","THU","FRI"),"SAT")</f>
        <v>MON</v>
      </c>
      <c r="K52" s="149">
        <f t="shared" si="9"/>
        <v>45124</v>
      </c>
      <c r="L52" s="672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</row>
    <row r="53" spans="1:51" s="66" customFormat="1" ht="16.5" hidden="1" customHeight="1">
      <c r="A53" s="321" t="s">
        <v>124</v>
      </c>
      <c r="B53" s="378" t="s">
        <v>227</v>
      </c>
      <c r="C53" s="378" t="s">
        <v>139</v>
      </c>
      <c r="D53" s="379">
        <f t="shared" si="12"/>
        <v>45127</v>
      </c>
      <c r="E53" s="379">
        <f t="shared" si="10"/>
        <v>45135</v>
      </c>
      <c r="F53" s="83">
        <f t="shared" si="11"/>
        <v>45140</v>
      </c>
      <c r="G53" s="83"/>
      <c r="H53" s="83"/>
      <c r="I53" s="83"/>
      <c r="J53" s="205" t="str">
        <f>IF(OR(WEEKDAY(K53)={1,2,3,4,5,6}),CHOOSE(WEEKDAY(K53),"SUN","MON","TUE","WED","THU","FRI"),"SAT")</f>
        <v>TUE</v>
      </c>
      <c r="K53" s="180">
        <f t="shared" si="9"/>
        <v>45125</v>
      </c>
      <c r="L53" s="672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</row>
    <row r="54" spans="1:51" s="66" customFormat="1" ht="16.5" hidden="1" customHeight="1" thickBot="1">
      <c r="A54" s="322" t="s">
        <v>228</v>
      </c>
      <c r="B54" s="382" t="s">
        <v>229</v>
      </c>
      <c r="C54" s="382" t="s">
        <v>136</v>
      </c>
      <c r="D54" s="383">
        <f t="shared" si="12"/>
        <v>45129</v>
      </c>
      <c r="E54" s="383">
        <f t="shared" si="10"/>
        <v>45137</v>
      </c>
      <c r="F54" s="213">
        <f t="shared" si="11"/>
        <v>45142</v>
      </c>
      <c r="G54" s="213"/>
      <c r="H54" s="213"/>
      <c r="I54" s="213">
        <f>I51+7</f>
        <v>45138</v>
      </c>
      <c r="J54" s="216" t="str">
        <f>IF(OR(WEEKDAY(K54)={1,2,3,4,5,6}),CHOOSE(WEEKDAY(K54),"SUN","MON","TUE","WED","THU","FRI"),"SAT")</f>
        <v>THU</v>
      </c>
      <c r="K54" s="304">
        <f t="shared" si="9"/>
        <v>45127</v>
      </c>
      <c r="L54" s="672"/>
      <c r="M54" s="110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 s="66" customFormat="1" ht="16.5" hidden="1" customHeight="1">
      <c r="A55" s="320" t="s">
        <v>133</v>
      </c>
      <c r="B55" s="380" t="s">
        <v>230</v>
      </c>
      <c r="C55" s="380" t="s">
        <v>171</v>
      </c>
      <c r="D55" s="381">
        <f t="shared" si="12"/>
        <v>45133</v>
      </c>
      <c r="E55" s="381"/>
      <c r="F55" s="148"/>
      <c r="G55" s="148">
        <f t="shared" si="7"/>
        <v>45140</v>
      </c>
      <c r="H55" s="148">
        <f t="shared" si="8"/>
        <v>45139</v>
      </c>
      <c r="I55" s="148"/>
      <c r="J55" s="206" t="str">
        <f>IF(OR(WEEKDAY(K55)={1,2,3,4,5,6}),CHOOSE(WEEKDAY(K55),"SUN","MON","TUE","WED","THU","FRI"),"SAT")</f>
        <v>MON</v>
      </c>
      <c r="K55" s="149">
        <f t="shared" si="9"/>
        <v>45131</v>
      </c>
      <c r="L55" s="672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</row>
    <row r="56" spans="1:51" s="66" customFormat="1" ht="16.5" hidden="1" customHeight="1">
      <c r="A56" s="321" t="s">
        <v>126</v>
      </c>
      <c r="B56" s="378" t="s">
        <v>231</v>
      </c>
      <c r="C56" s="378" t="s">
        <v>139</v>
      </c>
      <c r="D56" s="379">
        <f t="shared" si="12"/>
        <v>45134</v>
      </c>
      <c r="E56" s="379">
        <f t="shared" si="10"/>
        <v>45142</v>
      </c>
      <c r="F56" s="83">
        <f t="shared" si="11"/>
        <v>45147</v>
      </c>
      <c r="G56" s="83"/>
      <c r="H56" s="83"/>
      <c r="I56" s="83"/>
      <c r="J56" s="205" t="str">
        <f>IF(OR(WEEKDAY(K56)={1,2,3,4,5,6}),CHOOSE(WEEKDAY(K56),"SUN","MON","TUE","WED","THU","FRI"),"SAT")</f>
        <v>TUE</v>
      </c>
      <c r="K56" s="180">
        <f t="shared" si="9"/>
        <v>45132</v>
      </c>
      <c r="L56" s="672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</row>
    <row r="57" spans="1:51" s="66" customFormat="1" ht="16.5" hidden="1" customHeight="1" thickBot="1">
      <c r="A57" s="374" t="s">
        <v>155</v>
      </c>
      <c r="B57" s="384" t="s">
        <v>232</v>
      </c>
      <c r="C57" s="384" t="s">
        <v>136</v>
      </c>
      <c r="D57" s="385">
        <f t="shared" si="12"/>
        <v>45136</v>
      </c>
      <c r="E57" s="385">
        <f t="shared" si="10"/>
        <v>45144</v>
      </c>
      <c r="F57" s="375">
        <f t="shared" si="11"/>
        <v>45149</v>
      </c>
      <c r="G57" s="375"/>
      <c r="H57" s="375"/>
      <c r="I57" s="375">
        <f>I54+7</f>
        <v>45145</v>
      </c>
      <c r="J57" s="376" t="str">
        <f>IF(OR(WEEKDAY(K57)={1,2,3,4,5,6}),CHOOSE(WEEKDAY(K57),"SUN","MON","TUE","WED","THU","FRI"),"SAT")</f>
        <v>THU</v>
      </c>
      <c r="K57" s="377">
        <f t="shared" si="9"/>
        <v>45134</v>
      </c>
      <c r="L57" s="672"/>
      <c r="M57" s="1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1:51" s="66" customFormat="1" ht="16.5" hidden="1" customHeight="1" thickBot="1">
      <c r="A58" s="386" t="s">
        <v>170</v>
      </c>
      <c r="B58" s="387" t="s">
        <v>190</v>
      </c>
      <c r="C58" s="387" t="s">
        <v>171</v>
      </c>
      <c r="D58" s="388">
        <f t="shared" si="12"/>
        <v>45140</v>
      </c>
      <c r="E58" s="388"/>
      <c r="F58" s="389"/>
      <c r="G58" s="389">
        <f t="shared" si="7"/>
        <v>45147</v>
      </c>
      <c r="H58" s="389">
        <f t="shared" si="8"/>
        <v>45146</v>
      </c>
      <c r="I58" s="389"/>
      <c r="J58" s="390" t="s">
        <v>141</v>
      </c>
      <c r="K58" s="391">
        <f>D58-2</f>
        <v>45138</v>
      </c>
      <c r="L58" s="673"/>
      <c r="M58" s="1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1:51" s="16" customFormat="1" ht="17.25" customHeight="1">
      <c r="A59" s="181"/>
      <c r="B59" s="181"/>
      <c r="C59" s="182"/>
      <c r="D59" s="183"/>
      <c r="E59" s="183"/>
      <c r="F59" s="183"/>
      <c r="G59" s="183"/>
      <c r="H59" s="183"/>
      <c r="I59" s="183"/>
      <c r="J59" s="184"/>
      <c r="K59" s="183"/>
      <c r="L59" s="110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1" s="16" customFormat="1" ht="17.25" customHeight="1" thickBot="1">
      <c r="A60" s="690" t="s">
        <v>91</v>
      </c>
      <c r="B60" s="690"/>
      <c r="C60" s="690"/>
      <c r="D60" s="690"/>
      <c r="E60" s="690"/>
      <c r="F60" s="690"/>
      <c r="G60" s="690"/>
      <c r="H60" s="690"/>
      <c r="I60" s="13"/>
      <c r="J60" s="13"/>
      <c r="K60" s="13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</row>
    <row r="61" spans="1:51" s="16" customFormat="1" ht="17.25" customHeight="1">
      <c r="A61" s="695" t="s">
        <v>59</v>
      </c>
      <c r="B61" s="697" t="s">
        <v>48</v>
      </c>
      <c r="C61" s="176" t="s">
        <v>60</v>
      </c>
      <c r="D61" s="176" t="s">
        <v>60</v>
      </c>
      <c r="E61" s="177" t="s">
        <v>61</v>
      </c>
      <c r="F61" s="177" t="s">
        <v>62</v>
      </c>
      <c r="G61" s="699" t="s">
        <v>63</v>
      </c>
      <c r="H61" s="700"/>
      <c r="I61" s="14"/>
      <c r="J61" s="13"/>
      <c r="K61" s="13"/>
      <c r="L61" s="1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</row>
    <row r="62" spans="1:51" s="16" customFormat="1" ht="17.25" customHeight="1" thickBot="1">
      <c r="A62" s="696"/>
      <c r="B62" s="698"/>
      <c r="C62" s="594" t="s">
        <v>64</v>
      </c>
      <c r="D62" s="594" t="s">
        <v>65</v>
      </c>
      <c r="E62" s="595" t="s">
        <v>66</v>
      </c>
      <c r="F62" s="595" t="s">
        <v>92</v>
      </c>
      <c r="G62" s="701"/>
      <c r="H62" s="702"/>
      <c r="I62" s="13"/>
      <c r="J62" s="13"/>
      <c r="K62" s="13"/>
      <c r="L62" s="1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</row>
    <row r="63" spans="1:51" s="16" customFormat="1" ht="17.25" customHeight="1">
      <c r="A63" s="577" t="s">
        <v>130</v>
      </c>
      <c r="B63" s="578" t="s">
        <v>372</v>
      </c>
      <c r="C63" s="579">
        <v>0.41666666666666669</v>
      </c>
      <c r="D63" s="580">
        <v>45168</v>
      </c>
      <c r="E63" s="581">
        <v>45171</v>
      </c>
      <c r="F63" s="581">
        <f>E63+7</f>
        <v>45178</v>
      </c>
      <c r="G63" s="703" t="s">
        <v>93</v>
      </c>
      <c r="H63" s="704" t="s">
        <v>93</v>
      </c>
      <c r="I63" s="13"/>
      <c r="J63" s="13"/>
      <c r="K63" s="13"/>
      <c r="L63" s="271"/>
      <c r="M63" s="1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1:51" s="16" customFormat="1" ht="17.25" customHeight="1">
      <c r="A64" s="174" t="s">
        <v>174</v>
      </c>
      <c r="B64" s="175" t="s">
        <v>373</v>
      </c>
      <c r="C64" s="207">
        <v>0.41666666666666669</v>
      </c>
      <c r="D64" s="178">
        <v>45175</v>
      </c>
      <c r="E64" s="403">
        <v>45178</v>
      </c>
      <c r="F64" s="403">
        <f t="shared" ref="F64:F66" si="13">E64+7</f>
        <v>45185</v>
      </c>
      <c r="G64" s="705" t="s">
        <v>93</v>
      </c>
      <c r="H64" s="706" t="s">
        <v>93</v>
      </c>
      <c r="I64" s="13"/>
      <c r="J64" s="13"/>
      <c r="K64" s="13"/>
      <c r="L64" s="185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</row>
    <row r="65" spans="1:23" ht="18.75">
      <c r="A65" s="174" t="s">
        <v>175</v>
      </c>
      <c r="B65" s="175" t="s">
        <v>374</v>
      </c>
      <c r="C65" s="207">
        <v>0.41666666666666669</v>
      </c>
      <c r="D65" s="178">
        <v>45182</v>
      </c>
      <c r="E65" s="403">
        <v>45185</v>
      </c>
      <c r="F65" s="403">
        <f t="shared" si="13"/>
        <v>45192</v>
      </c>
      <c r="G65" s="705" t="s">
        <v>93</v>
      </c>
      <c r="H65" s="706" t="s">
        <v>93</v>
      </c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</row>
    <row r="66" spans="1:23" ht="17.25" customHeight="1">
      <c r="A66" s="174" t="s">
        <v>181</v>
      </c>
      <c r="B66" s="175" t="s">
        <v>375</v>
      </c>
      <c r="C66" s="207">
        <v>0.41666666666666669</v>
      </c>
      <c r="D66" s="178">
        <v>45189</v>
      </c>
      <c r="E66" s="403">
        <v>45192</v>
      </c>
      <c r="F66" s="403">
        <f t="shared" si="13"/>
        <v>45199</v>
      </c>
      <c r="G66" s="705" t="s">
        <v>93</v>
      </c>
      <c r="H66" s="706" t="s">
        <v>93</v>
      </c>
    </row>
    <row r="67" spans="1:23" ht="18" customHeight="1" thickBot="1">
      <c r="A67" s="186"/>
      <c r="B67" s="187"/>
      <c r="C67" s="208"/>
      <c r="D67" s="188"/>
      <c r="E67" s="402"/>
      <c r="F67" s="402"/>
      <c r="G67" s="688"/>
      <c r="H67" s="689"/>
    </row>
    <row r="69" spans="1:23">
      <c r="A69" s="121" t="s">
        <v>88</v>
      </c>
    </row>
    <row r="73" spans="1:23" s="12" customFormat="1">
      <c r="A73" s="13"/>
      <c r="B73" s="63"/>
      <c r="C73" s="13"/>
      <c r="D73" s="13"/>
      <c r="E73" s="13"/>
      <c r="F73" s="13"/>
      <c r="G73" s="13"/>
      <c r="H73" s="13"/>
      <c r="I73" s="13"/>
      <c r="J73" s="13"/>
      <c r="K73" s="13"/>
    </row>
    <row r="80" spans="1:23" hidden="1"/>
    <row r="81" hidden="1"/>
  </sheetData>
  <sheetProtection selectLockedCells="1" selectUnlockedCells="1"/>
  <mergeCells count="25">
    <mergeCell ref="G67:H67"/>
    <mergeCell ref="A60:H60"/>
    <mergeCell ref="J42:K42"/>
    <mergeCell ref="C42:D42"/>
    <mergeCell ref="A61:A62"/>
    <mergeCell ref="B61:B62"/>
    <mergeCell ref="G61:H62"/>
    <mergeCell ref="G63:H63"/>
    <mergeCell ref="G64:H64"/>
    <mergeCell ref="G65:H65"/>
    <mergeCell ref="G66:H66"/>
    <mergeCell ref="A1:L1"/>
    <mergeCell ref="A2:L2"/>
    <mergeCell ref="A3:L3"/>
    <mergeCell ref="A4:L4"/>
    <mergeCell ref="L43:L58"/>
    <mergeCell ref="C8:D8"/>
    <mergeCell ref="G8:H8"/>
    <mergeCell ref="I9:I18"/>
    <mergeCell ref="H36:H40"/>
    <mergeCell ref="C21:D21"/>
    <mergeCell ref="G21:H21"/>
    <mergeCell ref="I22:I32"/>
    <mergeCell ref="C35:D35"/>
    <mergeCell ref="F35:G35"/>
  </mergeCells>
  <phoneticPr fontId="3" type="noConversion"/>
  <hyperlinks>
    <hyperlink ref="A6" location="INDEX!A1" display="BACK TO INDEX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70C0"/>
  </sheetPr>
  <dimension ref="A1:W22"/>
  <sheetViews>
    <sheetView zoomScaleNormal="100" workbookViewId="0">
      <selection activeCell="A18" sqref="A18"/>
    </sheetView>
  </sheetViews>
  <sheetFormatPr defaultRowHeight="14.25"/>
  <cols>
    <col min="1" max="1" width="13" style="153" customWidth="1"/>
    <col min="2" max="2" width="5.125" style="153" customWidth="1"/>
    <col min="3" max="3" width="3.625" style="153" customWidth="1"/>
    <col min="4" max="4" width="9.875" style="153" customWidth="1"/>
    <col min="5" max="5" width="9.375" style="153" customWidth="1"/>
    <col min="6" max="6" width="18.625" style="153" customWidth="1"/>
    <col min="7" max="7" width="7.5" style="153" customWidth="1"/>
    <col min="8" max="11" width="8.125" style="153" customWidth="1"/>
    <col min="12" max="12" width="9" style="511" customWidth="1"/>
    <col min="13" max="13" width="7.125" style="511" bestFit="1" customWidth="1"/>
    <col min="14" max="14" width="16.375" style="153" customWidth="1"/>
    <col min="15" max="15" width="14.5" style="153" customWidth="1"/>
    <col min="16" max="16" width="13" style="153" customWidth="1"/>
    <col min="17" max="16384" width="9" style="153"/>
  </cols>
  <sheetData>
    <row r="1" spans="1:23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55"/>
      <c r="P1" s="55"/>
      <c r="Q1" s="55"/>
      <c r="R1" s="70"/>
      <c r="S1" s="70"/>
      <c r="T1" s="70"/>
      <c r="U1" s="70"/>
      <c r="V1" s="70"/>
      <c r="W1" s="70"/>
    </row>
    <row r="2" spans="1:23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55"/>
      <c r="P2" s="55"/>
      <c r="Q2" s="55"/>
      <c r="R2" s="70"/>
      <c r="S2" s="70"/>
      <c r="T2" s="70"/>
      <c r="U2" s="70"/>
      <c r="V2" s="70"/>
      <c r="W2" s="70"/>
    </row>
    <row r="3" spans="1:23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55"/>
      <c r="P3" s="55"/>
      <c r="Q3" s="55"/>
      <c r="R3" s="70"/>
      <c r="S3" s="70"/>
      <c r="T3" s="70"/>
      <c r="U3" s="70"/>
      <c r="V3" s="70"/>
      <c r="W3" s="70"/>
    </row>
    <row r="4" spans="1:23" s="111" customFormat="1" ht="21" customHeight="1" thickBot="1">
      <c r="A4" s="665" t="s">
        <v>105</v>
      </c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55"/>
      <c r="P4" s="55"/>
      <c r="Q4" s="55"/>
      <c r="R4" s="70"/>
      <c r="S4" s="70"/>
      <c r="T4" s="70"/>
      <c r="U4" s="70"/>
      <c r="V4" s="70"/>
      <c r="W4" s="70"/>
    </row>
    <row r="5" spans="1:23" s="111" customFormat="1" ht="9" customHeight="1" thickTop="1">
      <c r="A5" s="462"/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55"/>
      <c r="P5" s="55"/>
      <c r="Q5" s="55"/>
      <c r="R5" s="70"/>
      <c r="S5" s="70"/>
      <c r="T5" s="70"/>
      <c r="U5" s="70"/>
      <c r="V5" s="70"/>
      <c r="W5" s="70"/>
    </row>
    <row r="6" spans="1:23" s="111" customFormat="1" ht="14.25" customHeight="1">
      <c r="A6" s="395" t="s">
        <v>36</v>
      </c>
      <c r="B6" s="373"/>
      <c r="C6" s="373"/>
      <c r="D6" s="373"/>
      <c r="E6" s="373"/>
      <c r="F6" s="373"/>
      <c r="G6" s="373"/>
      <c r="H6" s="373"/>
      <c r="I6" s="452"/>
      <c r="J6" s="452"/>
      <c r="K6" s="452"/>
      <c r="L6" s="452"/>
      <c r="M6" s="452"/>
      <c r="N6" s="373"/>
      <c r="O6" s="55"/>
      <c r="P6" s="55"/>
      <c r="Q6" s="55"/>
      <c r="R6" s="70"/>
      <c r="S6" s="70"/>
      <c r="T6" s="70"/>
      <c r="U6" s="70"/>
      <c r="V6" s="70"/>
      <c r="W6" s="70"/>
    </row>
    <row r="7" spans="1:23" s="150" customFormat="1" ht="11.25" customHeight="1" thickBot="1">
      <c r="G7" s="151"/>
      <c r="L7" s="509"/>
      <c r="M7" s="114" t="s">
        <v>90</v>
      </c>
      <c r="N7" s="125">
        <f ca="1">TODAY()</f>
        <v>45163</v>
      </c>
      <c r="O7" s="55"/>
      <c r="P7" s="55"/>
      <c r="Q7" s="55"/>
      <c r="R7" s="70"/>
      <c r="S7" s="70"/>
      <c r="T7" s="70"/>
      <c r="U7" s="70"/>
      <c r="V7" s="70"/>
      <c r="W7" s="70"/>
    </row>
    <row r="8" spans="1:23" s="70" customFormat="1" ht="26.25" thickBot="1">
      <c r="A8" s="584" t="s">
        <v>1</v>
      </c>
      <c r="B8" s="708" t="s">
        <v>48</v>
      </c>
      <c r="C8" s="708"/>
      <c r="D8" s="586" t="s">
        <v>212</v>
      </c>
      <c r="E8" s="586" t="s">
        <v>47</v>
      </c>
      <c r="F8" s="586" t="s">
        <v>33</v>
      </c>
      <c r="G8" s="586" t="s">
        <v>125</v>
      </c>
      <c r="H8" s="586" t="s">
        <v>50</v>
      </c>
      <c r="I8" s="586" t="s">
        <v>399</v>
      </c>
      <c r="J8" s="586" t="s">
        <v>400</v>
      </c>
      <c r="K8" s="586" t="s">
        <v>401</v>
      </c>
      <c r="L8" s="709" t="s">
        <v>41</v>
      </c>
      <c r="M8" s="709"/>
      <c r="N8" s="601" t="s">
        <v>85</v>
      </c>
      <c r="O8" s="55"/>
      <c r="P8" s="55"/>
      <c r="Q8" s="55"/>
    </row>
    <row r="9" spans="1:23" s="70" customFormat="1" ht="12.75" customHeight="1">
      <c r="A9" s="596" t="s">
        <v>183</v>
      </c>
      <c r="B9" s="597" t="s">
        <v>389</v>
      </c>
      <c r="C9" s="549" t="s">
        <v>44</v>
      </c>
      <c r="D9" s="549">
        <v>45172</v>
      </c>
      <c r="E9" s="549">
        <v>45177</v>
      </c>
      <c r="F9" s="598" t="s">
        <v>390</v>
      </c>
      <c r="G9" s="549">
        <f>+D9+20</f>
        <v>45192</v>
      </c>
      <c r="H9" s="549">
        <f>+D9+21</f>
        <v>45193</v>
      </c>
      <c r="I9" s="549">
        <f>23+D9</f>
        <v>45195</v>
      </c>
      <c r="J9" s="549">
        <f>25+D9</f>
        <v>45197</v>
      </c>
      <c r="K9" s="549">
        <f>25+D9</f>
        <v>45197</v>
      </c>
      <c r="L9" s="599" t="s">
        <v>94</v>
      </c>
      <c r="M9" s="600">
        <f>+D9-4</f>
        <v>45168</v>
      </c>
      <c r="N9" s="646" t="s">
        <v>201</v>
      </c>
      <c r="O9" s="55"/>
      <c r="P9" s="55"/>
      <c r="Q9" s="55"/>
    </row>
    <row r="10" spans="1:23" s="70" customFormat="1" ht="12.75" customHeight="1">
      <c r="A10" s="506" t="s">
        <v>388</v>
      </c>
      <c r="B10" s="453" t="s">
        <v>391</v>
      </c>
      <c r="C10" s="455" t="s">
        <v>44</v>
      </c>
      <c r="D10" s="455">
        <v>45179</v>
      </c>
      <c r="E10" s="455">
        <v>45184</v>
      </c>
      <c r="F10" s="343" t="s">
        <v>392</v>
      </c>
      <c r="G10" s="455">
        <f>+D10+20</f>
        <v>45199</v>
      </c>
      <c r="H10" s="454">
        <f>+D10+21</f>
        <v>45200</v>
      </c>
      <c r="I10" s="454">
        <f>23+D10</f>
        <v>45202</v>
      </c>
      <c r="J10" s="454">
        <f>25+D10</f>
        <v>45204</v>
      </c>
      <c r="K10" s="454">
        <f>25+D10</f>
        <v>45204</v>
      </c>
      <c r="L10" s="456" t="s">
        <v>178</v>
      </c>
      <c r="M10" s="458">
        <f>+D10-2</f>
        <v>45177</v>
      </c>
      <c r="N10" s="646"/>
      <c r="O10" s="55"/>
      <c r="P10" s="55"/>
      <c r="Q10" s="55"/>
    </row>
    <row r="11" spans="1:23" s="70" customFormat="1" ht="12.75" customHeight="1">
      <c r="A11" s="507" t="s">
        <v>183</v>
      </c>
      <c r="B11" s="453" t="s">
        <v>393</v>
      </c>
      <c r="C11" s="454" t="s">
        <v>44</v>
      </c>
      <c r="D11" s="455">
        <v>45186</v>
      </c>
      <c r="E11" s="455">
        <v>45191</v>
      </c>
      <c r="F11" s="344" t="s">
        <v>394</v>
      </c>
      <c r="G11" s="454">
        <f>+D11+20</f>
        <v>45206</v>
      </c>
      <c r="H11" s="454">
        <f>+D11+21</f>
        <v>45207</v>
      </c>
      <c r="I11" s="454">
        <f>23+D11</f>
        <v>45209</v>
      </c>
      <c r="J11" s="454">
        <f>25+D11</f>
        <v>45211</v>
      </c>
      <c r="K11" s="454">
        <f>25+D11</f>
        <v>45211</v>
      </c>
      <c r="L11" s="456" t="s">
        <v>178</v>
      </c>
      <c r="M11" s="458">
        <f>+D11-2</f>
        <v>45184</v>
      </c>
      <c r="N11" s="646"/>
      <c r="O11" s="55"/>
      <c r="P11" s="55"/>
      <c r="Q11" s="55"/>
    </row>
    <row r="12" spans="1:23" s="70" customFormat="1" ht="12.75" customHeight="1">
      <c r="A12" s="507" t="s">
        <v>388</v>
      </c>
      <c r="B12" s="453" t="s">
        <v>395</v>
      </c>
      <c r="C12" s="454" t="s">
        <v>44</v>
      </c>
      <c r="D12" s="455">
        <v>45193</v>
      </c>
      <c r="E12" s="455">
        <v>45198</v>
      </c>
      <c r="F12" s="344" t="s">
        <v>396</v>
      </c>
      <c r="G12" s="454">
        <f>+D12+20</f>
        <v>45213</v>
      </c>
      <c r="H12" s="454">
        <f>+D12+21</f>
        <v>45214</v>
      </c>
      <c r="I12" s="454">
        <f>23+D12</f>
        <v>45216</v>
      </c>
      <c r="J12" s="454">
        <f>25+D12</f>
        <v>45218</v>
      </c>
      <c r="K12" s="454">
        <f>25+D12</f>
        <v>45218</v>
      </c>
      <c r="L12" s="456" t="s">
        <v>178</v>
      </c>
      <c r="M12" s="458">
        <f>+D12-2</f>
        <v>45191</v>
      </c>
      <c r="N12" s="646"/>
      <c r="O12" s="55"/>
      <c r="P12" s="55"/>
      <c r="Q12" s="55"/>
    </row>
    <row r="13" spans="1:23" s="70" customFormat="1" ht="12.75" customHeight="1">
      <c r="A13" s="507" t="s">
        <v>183</v>
      </c>
      <c r="B13" s="453" t="s">
        <v>397</v>
      </c>
      <c r="C13" s="454" t="s">
        <v>44</v>
      </c>
      <c r="D13" s="455">
        <v>45200</v>
      </c>
      <c r="E13" s="455">
        <v>45205</v>
      </c>
      <c r="F13" s="344" t="s">
        <v>398</v>
      </c>
      <c r="G13" s="454">
        <f>+D13+20</f>
        <v>45220</v>
      </c>
      <c r="H13" s="454">
        <f>+D13+21</f>
        <v>45221</v>
      </c>
      <c r="I13" s="454">
        <f>23+D13</f>
        <v>45223</v>
      </c>
      <c r="J13" s="454">
        <f>25+D13</f>
        <v>45225</v>
      </c>
      <c r="K13" s="454">
        <f>25+D13</f>
        <v>45225</v>
      </c>
      <c r="L13" s="456" t="s">
        <v>178</v>
      </c>
      <c r="M13" s="458">
        <f>+D13-2</f>
        <v>45198</v>
      </c>
      <c r="N13" s="707"/>
      <c r="O13" s="55"/>
      <c r="P13" s="55"/>
      <c r="Q13" s="55"/>
    </row>
    <row r="14" spans="1:23" s="70" customFormat="1" ht="13.5" customHeight="1" thickBot="1">
      <c r="A14" s="508"/>
      <c r="B14" s="502"/>
      <c r="C14" s="502"/>
      <c r="D14" s="503"/>
      <c r="E14" s="504"/>
      <c r="F14" s="345"/>
      <c r="G14" s="457"/>
      <c r="H14" s="457"/>
      <c r="I14" s="457"/>
      <c r="J14" s="457"/>
      <c r="K14" s="457"/>
      <c r="L14" s="459"/>
      <c r="M14" s="460"/>
      <c r="N14" s="505"/>
      <c r="O14" s="55"/>
      <c r="P14" s="55"/>
      <c r="Q14" s="55"/>
    </row>
    <row r="15" spans="1:23" s="70" customFormat="1" ht="12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10"/>
      <c r="M15" s="510"/>
      <c r="N15" s="55"/>
      <c r="O15" s="55"/>
      <c r="P15" s="55"/>
      <c r="Q15" s="55"/>
    </row>
    <row r="16" spans="1:23" s="70" customFormat="1" ht="12.75">
      <c r="A16" s="152" t="s">
        <v>88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10"/>
      <c r="M16" s="510"/>
      <c r="N16" s="55"/>
      <c r="O16" s="55"/>
      <c r="P16" s="55"/>
      <c r="Q16" s="55"/>
    </row>
    <row r="17" spans="1:17" s="70" customFormat="1" ht="12.7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10"/>
      <c r="M17" s="510"/>
      <c r="N17" s="55"/>
      <c r="O17" s="55"/>
      <c r="P17" s="55"/>
      <c r="Q17" s="55"/>
    </row>
    <row r="18" spans="1:17" s="70" customFormat="1" ht="12.7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10"/>
      <c r="M18" s="510"/>
      <c r="N18" s="55"/>
      <c r="O18" s="55"/>
      <c r="P18" s="55"/>
      <c r="Q18" s="55"/>
    </row>
    <row r="19" spans="1:17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10"/>
      <c r="M19" s="510"/>
      <c r="N19" s="55"/>
      <c r="O19" s="55"/>
      <c r="P19" s="55"/>
      <c r="Q19" s="55"/>
    </row>
    <row r="22" spans="1:17">
      <c r="D22" s="396"/>
    </row>
  </sheetData>
  <mergeCells count="7">
    <mergeCell ref="N9:N13"/>
    <mergeCell ref="A1:N1"/>
    <mergeCell ref="A2:N2"/>
    <mergeCell ref="A3:N3"/>
    <mergeCell ref="B8:C8"/>
    <mergeCell ref="A4:N4"/>
    <mergeCell ref="L8:M8"/>
  </mergeCells>
  <phoneticPr fontId="3" type="noConversion"/>
  <hyperlinks>
    <hyperlink ref="A6" location="INDEX!A1" display="BACK TO INDEX"/>
  </hyperlinks>
  <pageMargins left="0.5" right="0.25" top="0.75" bottom="0" header="0.5" footer="0.5"/>
  <pageSetup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</sheetPr>
  <dimension ref="A1:AG21"/>
  <sheetViews>
    <sheetView zoomScaleNormal="100" workbookViewId="0">
      <selection activeCell="A21" sqref="A21"/>
    </sheetView>
  </sheetViews>
  <sheetFormatPr defaultRowHeight="14.25"/>
  <cols>
    <col min="1" max="1" width="15.625" style="112" customWidth="1"/>
    <col min="2" max="4" width="4.5" style="112" customWidth="1"/>
    <col min="5" max="8" width="8.625" style="112" customWidth="1"/>
    <col min="9" max="9" width="16.5" style="128" customWidth="1"/>
    <col min="10" max="16384" width="9" style="112"/>
  </cols>
  <sheetData>
    <row r="1" spans="1:33" s="109" customFormat="1" ht="26.25">
      <c r="A1" s="628" t="s">
        <v>76</v>
      </c>
      <c r="B1" s="628"/>
      <c r="C1" s="628"/>
      <c r="D1" s="628"/>
      <c r="E1" s="628"/>
      <c r="F1" s="628"/>
      <c r="G1" s="628"/>
      <c r="H1" s="628"/>
      <c r="I1" s="628"/>
    </row>
    <row r="2" spans="1:33" s="110" customFormat="1" ht="18.75">
      <c r="A2" s="629" t="s">
        <v>81</v>
      </c>
      <c r="B2" s="629"/>
      <c r="C2" s="629"/>
      <c r="D2" s="629"/>
      <c r="E2" s="629"/>
      <c r="F2" s="629"/>
      <c r="G2" s="629"/>
      <c r="H2" s="629"/>
      <c r="I2" s="629"/>
    </row>
    <row r="3" spans="1:33" s="110" customFormat="1" ht="18.75">
      <c r="A3" s="629" t="s">
        <v>82</v>
      </c>
      <c r="B3" s="629"/>
      <c r="C3" s="629"/>
      <c r="D3" s="629"/>
      <c r="E3" s="629"/>
      <c r="F3" s="629"/>
      <c r="G3" s="629"/>
      <c r="H3" s="629"/>
      <c r="I3" s="62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</row>
    <row r="4" spans="1:33" s="111" customFormat="1" ht="21" customHeight="1" thickBot="1">
      <c r="A4" s="665" t="s">
        <v>106</v>
      </c>
      <c r="B4" s="665"/>
      <c r="C4" s="665"/>
      <c r="D4" s="665"/>
      <c r="E4" s="665"/>
      <c r="F4" s="665"/>
      <c r="G4" s="665"/>
      <c r="H4" s="665"/>
      <c r="I4" s="665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</row>
    <row r="5" spans="1:33" s="111" customFormat="1" ht="9" customHeight="1" thickTop="1">
      <c r="A5" s="462"/>
      <c r="B5" s="462"/>
      <c r="C5" s="462"/>
      <c r="D5" s="462"/>
      <c r="E5" s="462"/>
      <c r="F5" s="462"/>
      <c r="G5" s="462"/>
      <c r="H5" s="462"/>
      <c r="I5" s="462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</row>
    <row r="6" spans="1:33" ht="15" customHeight="1">
      <c r="A6" s="529" t="s">
        <v>36</v>
      </c>
      <c r="B6" s="127"/>
      <c r="C6" s="127"/>
      <c r="D6" s="127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</row>
    <row r="7" spans="1:33" ht="19.5" thickBot="1">
      <c r="H7" s="114" t="s">
        <v>90</v>
      </c>
      <c r="I7" s="125">
        <f ca="1">TODAY()</f>
        <v>45163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ht="29.25" customHeight="1" thickBot="1">
      <c r="A8" s="584" t="s">
        <v>1</v>
      </c>
      <c r="B8" s="708" t="s">
        <v>48</v>
      </c>
      <c r="C8" s="708"/>
      <c r="D8" s="708" t="s">
        <v>0</v>
      </c>
      <c r="E8" s="708"/>
      <c r="F8" s="586" t="s">
        <v>47</v>
      </c>
      <c r="G8" s="708" t="s">
        <v>112</v>
      </c>
      <c r="H8" s="708"/>
      <c r="I8" s="608" t="s">
        <v>85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</row>
    <row r="9" spans="1:33" ht="18.75">
      <c r="A9" s="602" t="s">
        <v>218</v>
      </c>
      <c r="B9" s="603">
        <v>398</v>
      </c>
      <c r="C9" s="604" t="s">
        <v>44</v>
      </c>
      <c r="D9" s="604" t="s">
        <v>139</v>
      </c>
      <c r="E9" s="605">
        <v>45169</v>
      </c>
      <c r="F9" s="605">
        <f>+E9+2</f>
        <v>45171</v>
      </c>
      <c r="G9" s="606" t="s">
        <v>336</v>
      </c>
      <c r="H9" s="607">
        <f>+E9-2</f>
        <v>45167</v>
      </c>
      <c r="I9" s="710" t="s">
        <v>137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1:33" ht="18.75">
      <c r="A10" s="419" t="s">
        <v>330</v>
      </c>
      <c r="B10" s="169" t="s">
        <v>331</v>
      </c>
      <c r="C10" s="129" t="s">
        <v>44</v>
      </c>
      <c r="D10" s="129" t="s">
        <v>141</v>
      </c>
      <c r="E10" s="420">
        <v>45173</v>
      </c>
      <c r="F10" s="420">
        <f>+E10+3</f>
        <v>45176</v>
      </c>
      <c r="G10" s="467" t="s">
        <v>259</v>
      </c>
      <c r="H10" s="468"/>
      <c r="I10" s="711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33" ht="18.75">
      <c r="A11" s="419" t="s">
        <v>218</v>
      </c>
      <c r="B11" s="169">
        <v>399</v>
      </c>
      <c r="C11" s="129" t="s">
        <v>44</v>
      </c>
      <c r="D11" s="129" t="s">
        <v>140</v>
      </c>
      <c r="E11" s="420">
        <f>+E9+7</f>
        <v>45176</v>
      </c>
      <c r="F11" s="420">
        <f>+E11+2</f>
        <v>45178</v>
      </c>
      <c r="G11" s="246" t="s">
        <v>336</v>
      </c>
      <c r="H11" s="421">
        <f>+E11-2</f>
        <v>45174</v>
      </c>
      <c r="I11" s="711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33" ht="18.75">
      <c r="A12" s="419" t="s">
        <v>330</v>
      </c>
      <c r="B12" s="169" t="s">
        <v>332</v>
      </c>
      <c r="C12" s="129" t="s">
        <v>44</v>
      </c>
      <c r="D12" s="129" t="s">
        <v>141</v>
      </c>
      <c r="E12" s="420">
        <f>+E10+7</f>
        <v>45180</v>
      </c>
      <c r="F12" s="420">
        <f>+E12+3</f>
        <v>45183</v>
      </c>
      <c r="G12" s="246" t="s">
        <v>58</v>
      </c>
      <c r="H12" s="421">
        <f>E12-3</f>
        <v>45177</v>
      </c>
      <c r="I12" s="711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33" ht="18.75">
      <c r="A13" s="419" t="s">
        <v>218</v>
      </c>
      <c r="B13" s="169">
        <v>400</v>
      </c>
      <c r="C13" s="129" t="s">
        <v>44</v>
      </c>
      <c r="D13" s="129" t="s">
        <v>140</v>
      </c>
      <c r="E13" s="420">
        <f t="shared" ref="E13:E18" si="0">+E11+7</f>
        <v>45183</v>
      </c>
      <c r="F13" s="420">
        <f>+E13+2</f>
        <v>45185</v>
      </c>
      <c r="G13" s="246" t="s">
        <v>336</v>
      </c>
      <c r="H13" s="421">
        <f>+E13-2</f>
        <v>45181</v>
      </c>
      <c r="I13" s="711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33" ht="18.75">
      <c r="A14" s="419" t="s">
        <v>330</v>
      </c>
      <c r="B14" s="169" t="s">
        <v>333</v>
      </c>
      <c r="C14" s="129" t="s">
        <v>44</v>
      </c>
      <c r="D14" s="129" t="s">
        <v>141</v>
      </c>
      <c r="E14" s="420">
        <f t="shared" si="0"/>
        <v>45187</v>
      </c>
      <c r="F14" s="420">
        <f>+E14+3</f>
        <v>45190</v>
      </c>
      <c r="G14" s="246" t="s">
        <v>58</v>
      </c>
      <c r="H14" s="421">
        <f>E14-3</f>
        <v>45184</v>
      </c>
      <c r="I14" s="711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33" s="359" customFormat="1" ht="15.75">
      <c r="A15" s="419" t="s">
        <v>218</v>
      </c>
      <c r="B15" s="169">
        <v>401</v>
      </c>
      <c r="C15" s="129" t="s">
        <v>44</v>
      </c>
      <c r="D15" s="129" t="s">
        <v>140</v>
      </c>
      <c r="E15" s="420">
        <f t="shared" si="0"/>
        <v>45190</v>
      </c>
      <c r="F15" s="420">
        <f>+E15+2</f>
        <v>45192</v>
      </c>
      <c r="G15" s="246" t="s">
        <v>336</v>
      </c>
      <c r="H15" s="421">
        <f>+E15-2</f>
        <v>45188</v>
      </c>
      <c r="I15" s="711"/>
      <c r="J15" s="358"/>
      <c r="K15" s="358"/>
      <c r="L15" s="358"/>
      <c r="M15" s="358"/>
      <c r="N15" s="358"/>
      <c r="O15" s="358"/>
      <c r="P15" s="358"/>
      <c r="Q15" s="358"/>
      <c r="R15" s="358"/>
      <c r="S15" s="358"/>
    </row>
    <row r="16" spans="1:33" ht="18.75">
      <c r="A16" s="419" t="s">
        <v>330</v>
      </c>
      <c r="B16" s="169" t="s">
        <v>334</v>
      </c>
      <c r="C16" s="129" t="s">
        <v>44</v>
      </c>
      <c r="D16" s="129" t="s">
        <v>141</v>
      </c>
      <c r="E16" s="420">
        <f t="shared" si="0"/>
        <v>45194</v>
      </c>
      <c r="F16" s="420">
        <f>+E16+3</f>
        <v>45197</v>
      </c>
      <c r="G16" s="246" t="s">
        <v>58</v>
      </c>
      <c r="H16" s="421">
        <f>E16-3</f>
        <v>45191</v>
      </c>
      <c r="I16" s="711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18.75">
      <c r="A17" s="419" t="s">
        <v>218</v>
      </c>
      <c r="B17" s="169">
        <v>402</v>
      </c>
      <c r="C17" s="129" t="s">
        <v>44</v>
      </c>
      <c r="D17" s="129" t="s">
        <v>140</v>
      </c>
      <c r="E17" s="420">
        <f t="shared" si="0"/>
        <v>45197</v>
      </c>
      <c r="F17" s="420">
        <f>+E17+2</f>
        <v>45199</v>
      </c>
      <c r="G17" s="246" t="s">
        <v>336</v>
      </c>
      <c r="H17" s="421">
        <f>+E17-2</f>
        <v>45195</v>
      </c>
      <c r="I17" s="711"/>
      <c r="J17" s="110"/>
      <c r="K17" s="110"/>
      <c r="L17" s="110"/>
      <c r="M17" s="110"/>
      <c r="N17" s="110"/>
      <c r="O17" s="110"/>
      <c r="P17" s="110"/>
      <c r="Q17" s="110"/>
      <c r="R17" s="110"/>
      <c r="S17" s="110"/>
    </row>
    <row r="18" spans="1:19" s="191" customFormat="1" ht="16.5" thickBot="1">
      <c r="A18" s="310" t="s">
        <v>330</v>
      </c>
      <c r="B18" s="311" t="s">
        <v>335</v>
      </c>
      <c r="C18" s="312" t="s">
        <v>44</v>
      </c>
      <c r="D18" s="422" t="s">
        <v>141</v>
      </c>
      <c r="E18" s="245">
        <f t="shared" si="0"/>
        <v>45201</v>
      </c>
      <c r="F18" s="423">
        <f>+E18+3</f>
        <v>45204</v>
      </c>
      <c r="G18" s="425" t="s">
        <v>58</v>
      </c>
      <c r="H18" s="424">
        <f>E18-3</f>
        <v>45198</v>
      </c>
      <c r="I18" s="712"/>
      <c r="J18" s="109"/>
      <c r="K18" s="109"/>
      <c r="L18" s="109"/>
      <c r="M18" s="109"/>
      <c r="N18" s="109"/>
      <c r="O18" s="109"/>
      <c r="P18" s="109"/>
      <c r="Q18" s="109"/>
      <c r="R18" s="109"/>
      <c r="S18" s="109"/>
    </row>
    <row r="19" spans="1:19" ht="15" customHeight="1">
      <c r="I19" s="110"/>
      <c r="J19" s="110"/>
      <c r="K19" s="110"/>
      <c r="L19" s="110"/>
      <c r="M19" s="110"/>
      <c r="N19" s="110"/>
      <c r="O19" s="110"/>
      <c r="P19" s="110"/>
      <c r="Q19" s="110"/>
      <c r="R19" s="110"/>
    </row>
    <row r="20" spans="1:19" ht="25.5" customHeight="1">
      <c r="A20" s="121" t="s">
        <v>88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</row>
    <row r="21" spans="1:19" ht="15.75"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</sheetData>
  <mergeCells count="8">
    <mergeCell ref="I9:I18"/>
    <mergeCell ref="D8:E8"/>
    <mergeCell ref="A1:I1"/>
    <mergeCell ref="A2:I2"/>
    <mergeCell ref="A3:I3"/>
    <mergeCell ref="A4:I4"/>
    <mergeCell ref="G8:H8"/>
    <mergeCell ref="B8:C8"/>
  </mergeCells>
  <phoneticPr fontId="3" type="noConversion"/>
  <hyperlinks>
    <hyperlink ref="A6" location="INDEX!A1" display="BACK TO INDEX"/>
  </hyperlink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INDEX</vt:lpstr>
      <vt:lpstr>HAIPHONG</vt:lpstr>
      <vt:lpstr>TAIWAN</vt:lpstr>
      <vt:lpstr>CHINA- HONGKONG</vt:lpstr>
      <vt:lpstr>USA</vt:lpstr>
      <vt:lpstr>KOREA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Dung Ho Thi Mai</cp:lastModifiedBy>
  <cp:lastPrinted>2021-04-16T09:33:36Z</cp:lastPrinted>
  <dcterms:created xsi:type="dcterms:W3CDTF">2006-08-03T07:06:16Z</dcterms:created>
  <dcterms:modified xsi:type="dcterms:W3CDTF">2023-08-25T01:21:57Z</dcterms:modified>
</cp:coreProperties>
</file>