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MY MY\SCHEDULE\2025\THANG 11\"/>
    </mc:Choice>
  </mc:AlternateContent>
  <xr:revisionPtr revIDLastSave="0" documentId="13_ncr:1_{F413BD32-7B82-470B-B5A3-9D6DC2D79262}" xr6:coauthVersionLast="36" xr6:coauthVersionMax="36" xr10:uidLastSave="{00000000-0000-0000-0000-000000000000}"/>
  <bookViews>
    <workbookView xWindow="360" yWindow="4140" windowWidth="11295" windowHeight="1575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r:id="rId8"/>
    <sheet name="ONE JT1" sheetId="65" r:id="rId9"/>
    <sheet name="ONE JSM" sheetId="64" r:id="rId10"/>
    <sheet name="MSC" sheetId="24" state="hidden" r:id="rId11"/>
    <sheet name="SINOTRANS ( ORIMAS)" sheetId="66" r:id="rId12"/>
    <sheet name="WH" sheetId="13" r:id="rId13"/>
    <sheet name="CNC" sheetId="12" r:id="rId14"/>
    <sheet name="EVR" sheetId="11" r:id="rId15"/>
    <sheet name="SITC" sheetId="10" r:id="rId16"/>
    <sheet name="NAMSUNG" sheetId="35" state="hidden" r:id="rId17"/>
    <sheet name="TSL" sheetId="67" r:id="rId18"/>
    <sheet name="GEMADEPT" sheetId="68" r:id="rId19"/>
    <sheet name="ONE-HAIPHONG" sheetId="37" r:id="rId20"/>
    <sheet name="NAMSUNG-HAIPHONG" sheetId="51" state="hidden" r:id="rId21"/>
    <sheet name="SINOTRANS-HAIPHONG" sheetId="48" r:id="rId22"/>
    <sheet name="APL-HAIPHONG" sheetId="44" state="hidden" r:id="rId23"/>
    <sheet name="GENERAL" sheetId="9" r:id="rId24"/>
  </sheets>
  <definedNames>
    <definedName name="_xlnm._FilterDatabase" localSheetId="23" hidden="1">GENERAL!$A$5:$AK$103</definedName>
    <definedName name="_xlnm.Print_Area" localSheetId="16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I17" i="37" l="1"/>
  <c r="H17" i="37"/>
  <c r="G17" i="37"/>
  <c r="F17" i="37"/>
  <c r="E17" i="37"/>
  <c r="D17" i="37"/>
  <c r="C17" i="37"/>
  <c r="B18" i="65" l="1"/>
  <c r="B19" i="65"/>
  <c r="G10" i="13" l="1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D10" i="49" l="1"/>
  <c r="C11" i="49"/>
  <c r="D11" i="49" s="1"/>
  <c r="C12" i="49" l="1"/>
  <c r="D12" i="49" s="1"/>
  <c r="C13" i="49"/>
  <c r="C14" i="49" l="1"/>
  <c r="D14" i="49" s="1"/>
  <c r="D13" i="49"/>
  <c r="B19" i="64" l="1"/>
  <c r="D10" i="16" l="1"/>
  <c r="C11" i="16"/>
  <c r="D11" i="16" s="1"/>
  <c r="C12" i="16"/>
  <c r="D12" i="16" s="1"/>
  <c r="C13" i="16" l="1"/>
  <c r="D13" i="16" s="1"/>
  <c r="G11" i="10" l="1"/>
  <c r="G10" i="37"/>
  <c r="K5" i="68" l="1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E10" i="41"/>
  <c r="D10" i="41"/>
  <c r="G10" i="41" s="1"/>
  <c r="F14" i="37" l="1"/>
  <c r="D14" i="37"/>
  <c r="H14" i="37"/>
  <c r="C15" i="37"/>
  <c r="G15" i="37" s="1"/>
  <c r="E14" i="37"/>
  <c r="I14" i="37"/>
  <c r="B96" i="9"/>
  <c r="A96" i="9"/>
  <c r="B82" i="9"/>
  <c r="A82" i="9"/>
  <c r="B68" i="9"/>
  <c r="A68" i="9"/>
  <c r="B54" i="9"/>
  <c r="A54" i="9"/>
  <c r="B40" i="9"/>
  <c r="A40" i="9"/>
  <c r="B26" i="9"/>
  <c r="A26" i="9"/>
  <c r="B12" i="9"/>
  <c r="A12" i="9"/>
  <c r="E15" i="37" l="1"/>
  <c r="F15" i="37"/>
  <c r="D15" i="37"/>
  <c r="H15" i="37"/>
  <c r="C16" i="37"/>
  <c r="G16" i="37" s="1"/>
  <c r="I15" i="37"/>
  <c r="E10" i="16"/>
  <c r="E16" i="37" l="1"/>
  <c r="I16" i="37"/>
  <c r="F16" i="37"/>
  <c r="D16" i="37"/>
  <c r="H16" i="37"/>
  <c r="E12" i="16"/>
  <c r="E11" i="16"/>
  <c r="F47" i="10"/>
  <c r="E47" i="10"/>
  <c r="D47" i="10"/>
  <c r="F35" i="10"/>
  <c r="F28" i="10"/>
  <c r="E35" i="10"/>
  <c r="E28" i="10"/>
  <c r="D35" i="10"/>
  <c r="D28" i="10"/>
  <c r="C29" i="10"/>
  <c r="F29" i="10" s="1"/>
  <c r="C14" i="16" l="1"/>
  <c r="C30" i="10"/>
  <c r="D29" i="10"/>
  <c r="E29" i="10"/>
  <c r="D14" i="16" l="1"/>
  <c r="E14" i="16"/>
  <c r="C15" i="16"/>
  <c r="E13" i="16"/>
  <c r="C31" i="10"/>
  <c r="F30" i="10"/>
  <c r="E30" i="10"/>
  <c r="D30" i="10"/>
  <c r="C10" i="64"/>
  <c r="C10" i="11"/>
  <c r="C11" i="64" l="1"/>
  <c r="G10" i="64"/>
  <c r="C12" i="64"/>
  <c r="G11" i="64"/>
  <c r="D15" i="16"/>
  <c r="E15" i="16"/>
  <c r="C16" i="16"/>
  <c r="C32" i="10"/>
  <c r="D31" i="10"/>
  <c r="F31" i="10"/>
  <c r="E31" i="10"/>
  <c r="E48" i="10"/>
  <c r="E49" i="10" s="1"/>
  <c r="D48" i="10"/>
  <c r="D49" i="10" s="1"/>
  <c r="D50" i="10" s="1"/>
  <c r="D51" i="10" s="1"/>
  <c r="D52" i="10" s="1"/>
  <c r="C48" i="10"/>
  <c r="C49" i="10" s="1"/>
  <c r="C50" i="10" s="1"/>
  <c r="C51" i="10" s="1"/>
  <c r="C52" i="10" s="1"/>
  <c r="C13" i="64" l="1"/>
  <c r="G12" i="64"/>
  <c r="E16" i="16"/>
  <c r="D16" i="16"/>
  <c r="C33" i="10"/>
  <c r="F32" i="10"/>
  <c r="E32" i="10"/>
  <c r="D32" i="10"/>
  <c r="E50" i="10"/>
  <c r="F49" i="10"/>
  <c r="F48" i="10"/>
  <c r="F10" i="49"/>
  <c r="E10" i="49"/>
  <c r="E13" i="64" l="1"/>
  <c r="C14" i="64"/>
  <c r="G13" i="64"/>
  <c r="F33" i="10"/>
  <c r="E33" i="10"/>
  <c r="D33" i="10"/>
  <c r="E51" i="10"/>
  <c r="F50" i="10"/>
  <c r="F11" i="49"/>
  <c r="E11" i="49"/>
  <c r="F9" i="65"/>
  <c r="E9" i="65"/>
  <c r="D9" i="65"/>
  <c r="D10" i="65" s="1"/>
  <c r="D11" i="65" s="1"/>
  <c r="D12" i="65" s="1"/>
  <c r="D13" i="65" s="1"/>
  <c r="D14" i="65" s="1"/>
  <c r="D15" i="65" s="1"/>
  <c r="D16" i="65" s="1"/>
  <c r="D17" i="65" s="1"/>
  <c r="D18" i="65" s="1"/>
  <c r="D19" i="65" s="1"/>
  <c r="C10" i="65"/>
  <c r="F10" i="65" s="1"/>
  <c r="C15" i="64" l="1"/>
  <c r="H14" i="64"/>
  <c r="F14" i="64"/>
  <c r="G14" i="64"/>
  <c r="E14" i="64"/>
  <c r="D14" i="64"/>
  <c r="E52" i="10"/>
  <c r="F52" i="10" s="1"/>
  <c r="F51" i="10"/>
  <c r="C11" i="65"/>
  <c r="E10" i="65"/>
  <c r="F12" i="49"/>
  <c r="E12" i="49"/>
  <c r="C16" i="64" l="1"/>
  <c r="E15" i="64"/>
  <c r="H15" i="64"/>
  <c r="F15" i="64"/>
  <c r="D15" i="64"/>
  <c r="G15" i="64"/>
  <c r="C12" i="65"/>
  <c r="F11" i="65"/>
  <c r="E11" i="65"/>
  <c r="E13" i="49"/>
  <c r="F13" i="49"/>
  <c r="C17" i="64" l="1"/>
  <c r="G16" i="64"/>
  <c r="D16" i="64"/>
  <c r="E16" i="64"/>
  <c r="H16" i="64"/>
  <c r="F16" i="64"/>
  <c r="C13" i="65"/>
  <c r="F12" i="65"/>
  <c r="E12" i="65"/>
  <c r="E14" i="49"/>
  <c r="F14" i="49"/>
  <c r="C18" i="64" l="1"/>
  <c r="D17" i="64"/>
  <c r="G17" i="64"/>
  <c r="E17" i="64"/>
  <c r="F17" i="64"/>
  <c r="H17" i="64"/>
  <c r="C14" i="65"/>
  <c r="C15" i="65" s="1"/>
  <c r="F13" i="65"/>
  <c r="E13" i="65"/>
  <c r="C19" i="64" l="1"/>
  <c r="H18" i="64"/>
  <c r="F18" i="64"/>
  <c r="G18" i="64"/>
  <c r="D18" i="64"/>
  <c r="E18" i="64"/>
  <c r="C16" i="65"/>
  <c r="F15" i="65"/>
  <c r="E15" i="65"/>
  <c r="F14" i="65"/>
  <c r="E14" i="65"/>
  <c r="K17" i="13"/>
  <c r="K23" i="13" s="1"/>
  <c r="K16" i="13"/>
  <c r="K22" i="13" s="1"/>
  <c r="K15" i="13"/>
  <c r="E19" i="64" l="1"/>
  <c r="H19" i="64"/>
  <c r="F19" i="64"/>
  <c r="D19" i="64"/>
  <c r="G19" i="64"/>
  <c r="C17" i="65"/>
  <c r="F16" i="65"/>
  <c r="E16" i="65"/>
  <c r="I7" i="48"/>
  <c r="C18" i="65" l="1"/>
  <c r="F17" i="65"/>
  <c r="E17" i="65"/>
  <c r="C25" i="11"/>
  <c r="C26" i="11" s="1"/>
  <c r="C27" i="11" s="1"/>
  <c r="C19" i="65" l="1"/>
  <c r="E18" i="65"/>
  <c r="F18" i="65"/>
  <c r="D23" i="51"/>
  <c r="D22" i="51"/>
  <c r="D21" i="51"/>
  <c r="F19" i="65" l="1"/>
  <c r="E19" i="65"/>
  <c r="D38" i="35"/>
  <c r="A27" i="9" l="1"/>
  <c r="A25" i="9"/>
  <c r="A21" i="9"/>
  <c r="B9" i="9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Q10" i="43" l="1"/>
  <c r="L10" i="43"/>
  <c r="I10" i="43"/>
  <c r="E10" i="43"/>
  <c r="K15" i="43"/>
  <c r="E15" i="43" s="1"/>
  <c r="Q15" i="43" l="1"/>
  <c r="I15" i="43"/>
  <c r="K20" i="43"/>
  <c r="L15" i="43"/>
  <c r="E20" i="43" l="1"/>
  <c r="I20" i="43"/>
  <c r="Q20" i="43"/>
  <c r="K25" i="43"/>
  <c r="L20" i="43"/>
  <c r="A7" i="9"/>
  <c r="C7" i="9"/>
  <c r="C8" i="9" s="1"/>
  <c r="H6" i="9"/>
  <c r="G6" i="9"/>
  <c r="D11" i="12"/>
  <c r="F11" i="12"/>
  <c r="G11" i="12" s="1"/>
  <c r="E11" i="12"/>
  <c r="Q13" i="13"/>
  <c r="Q12" i="13"/>
  <c r="M13" i="13"/>
  <c r="M12" i="13"/>
  <c r="O11" i="13"/>
  <c r="I11" i="13"/>
  <c r="P10" i="13"/>
  <c r="O10" i="13"/>
  <c r="W9" i="13"/>
  <c r="V9" i="13"/>
  <c r="U9" i="13"/>
  <c r="K20" i="13"/>
  <c r="K18" i="13"/>
  <c r="Z18" i="13" s="1"/>
  <c r="K19" i="13"/>
  <c r="K25" i="13" s="1"/>
  <c r="E11" i="13"/>
  <c r="E12" i="13"/>
  <c r="E13" i="13"/>
  <c r="E14" i="13"/>
  <c r="E10" i="13"/>
  <c r="E9" i="13"/>
  <c r="N9" i="13"/>
  <c r="X9" i="13"/>
  <c r="Y9" i="13"/>
  <c r="L10" i="13"/>
  <c r="N10" i="13"/>
  <c r="R10" i="13"/>
  <c r="U10" i="13"/>
  <c r="V10" i="13"/>
  <c r="W10" i="13"/>
  <c r="Y10" i="13"/>
  <c r="N11" i="13"/>
  <c r="U11" i="13"/>
  <c r="V11" i="13"/>
  <c r="W11" i="13"/>
  <c r="Y11" i="13"/>
  <c r="U12" i="13"/>
  <c r="V12" i="13"/>
  <c r="Z12" i="13"/>
  <c r="L14" i="13"/>
  <c r="N14" i="13"/>
  <c r="O14" i="13"/>
  <c r="P14" i="13"/>
  <c r="R14" i="13"/>
  <c r="S14" i="13"/>
  <c r="T14" i="13"/>
  <c r="U14" i="13"/>
  <c r="V14" i="13"/>
  <c r="W14" i="13"/>
  <c r="Y14" i="13"/>
  <c r="L16" i="13"/>
  <c r="R16" i="13"/>
  <c r="Y17" i="13"/>
  <c r="U18" i="13"/>
  <c r="M19" i="13" l="1"/>
  <c r="K24" i="13"/>
  <c r="W15" i="13"/>
  <c r="L20" i="13"/>
  <c r="Y16" i="13"/>
  <c r="W16" i="13"/>
  <c r="V16" i="13"/>
  <c r="M18" i="13"/>
  <c r="Q18" i="13" s="1"/>
  <c r="N16" i="13"/>
  <c r="U16" i="13"/>
  <c r="U15" i="13"/>
  <c r="E25" i="43"/>
  <c r="L25" i="43"/>
  <c r="K30" i="43"/>
  <c r="Q25" i="43"/>
  <c r="I25" i="43"/>
  <c r="I17" i="13"/>
  <c r="P16" i="13"/>
  <c r="O16" i="13"/>
  <c r="V15" i="13"/>
  <c r="W17" i="13"/>
  <c r="N17" i="13"/>
  <c r="O17" i="13"/>
  <c r="K28" i="13"/>
  <c r="Y15" i="13"/>
  <c r="K21" i="13"/>
  <c r="X15" i="13"/>
  <c r="N15" i="13"/>
  <c r="K26" i="13"/>
  <c r="U26" i="13" s="1"/>
  <c r="S20" i="13"/>
  <c r="Y20" i="13"/>
  <c r="R20" i="13"/>
  <c r="V20" i="13"/>
  <c r="W20" i="13"/>
  <c r="N20" i="13"/>
  <c r="K31" i="13"/>
  <c r="K37" i="13" s="1"/>
  <c r="Q25" i="13"/>
  <c r="U20" i="13"/>
  <c r="P20" i="13"/>
  <c r="Q19" i="13"/>
  <c r="V18" i="13"/>
  <c r="V17" i="13"/>
  <c r="T20" i="13"/>
  <c r="O20" i="13"/>
  <c r="U17" i="13"/>
  <c r="Q21" i="13" l="1"/>
  <c r="K30" i="13"/>
  <c r="K36" i="13" s="1"/>
  <c r="Z36" i="13" s="1"/>
  <c r="Z24" i="13"/>
  <c r="V24" i="13"/>
  <c r="V23" i="13"/>
  <c r="Y23" i="13"/>
  <c r="W23" i="13"/>
  <c r="O23" i="13"/>
  <c r="Q31" i="13"/>
  <c r="K29" i="13"/>
  <c r="V22" i="13"/>
  <c r="Y22" i="13"/>
  <c r="U23" i="13"/>
  <c r="N23" i="13"/>
  <c r="U24" i="13"/>
  <c r="O26" i="13"/>
  <c r="U22" i="13"/>
  <c r="O22" i="13"/>
  <c r="W22" i="13"/>
  <c r="E30" i="43"/>
  <c r="Q30" i="43"/>
  <c r="K35" i="43"/>
  <c r="L30" i="43"/>
  <c r="I30" i="43"/>
  <c r="P26" i="13"/>
  <c r="N26" i="13"/>
  <c r="T26" i="13"/>
  <c r="R26" i="13"/>
  <c r="S26" i="13"/>
  <c r="Y26" i="13"/>
  <c r="V26" i="13"/>
  <c r="K32" i="13"/>
  <c r="R22" i="13"/>
  <c r="N22" i="13"/>
  <c r="V21" i="13"/>
  <c r="U21" i="13"/>
  <c r="L22" i="13"/>
  <c r="P22" i="13"/>
  <c r="N21" i="13"/>
  <c r="X21" i="13"/>
  <c r="W21" i="13"/>
  <c r="P21" i="13"/>
  <c r="Y21" i="13"/>
  <c r="K27" i="13"/>
  <c r="O21" i="13"/>
  <c r="M21" i="13"/>
  <c r="M31" i="13"/>
  <c r="M25" i="13"/>
  <c r="L26" i="13"/>
  <c r="W26" i="13"/>
  <c r="V30" i="13"/>
  <c r="Q37" i="13"/>
  <c r="M37" i="13"/>
  <c r="K43" i="13"/>
  <c r="N28" i="13"/>
  <c r="U28" i="13"/>
  <c r="Y28" i="13"/>
  <c r="O28" i="13"/>
  <c r="V28" i="13"/>
  <c r="K34" i="13"/>
  <c r="L28" i="13"/>
  <c r="P28" i="13"/>
  <c r="W28" i="13"/>
  <c r="R28" i="13"/>
  <c r="Z30" i="13" l="1"/>
  <c r="U30" i="13"/>
  <c r="P32" i="13"/>
  <c r="R32" i="13"/>
  <c r="V29" i="13"/>
  <c r="N29" i="13"/>
  <c r="O29" i="13"/>
  <c r="K38" i="13"/>
  <c r="L32" i="13"/>
  <c r="Y32" i="13"/>
  <c r="U32" i="13"/>
  <c r="T32" i="13"/>
  <c r="U29" i="13"/>
  <c r="Y29" i="13"/>
  <c r="W32" i="13"/>
  <c r="S32" i="13"/>
  <c r="V32" i="13"/>
  <c r="O32" i="13"/>
  <c r="N32" i="13"/>
  <c r="W29" i="13"/>
  <c r="K35" i="13"/>
  <c r="E35" i="43"/>
  <c r="L35" i="43"/>
  <c r="S35" i="43"/>
  <c r="Q35" i="43"/>
  <c r="K40" i="43"/>
  <c r="I35" i="43"/>
  <c r="R35" i="43"/>
  <c r="T35" i="43"/>
  <c r="V36" i="13"/>
  <c r="V27" i="13"/>
  <c r="U27" i="13"/>
  <c r="M27" i="13"/>
  <c r="N27" i="13"/>
  <c r="K33" i="13"/>
  <c r="O27" i="13"/>
  <c r="X27" i="13"/>
  <c r="P27" i="13"/>
  <c r="Y27" i="13"/>
  <c r="Q27" i="13"/>
  <c r="W27" i="13"/>
  <c r="K42" i="13"/>
  <c r="U36" i="13"/>
  <c r="K49" i="13"/>
  <c r="M43" i="13"/>
  <c r="Q43" i="13" s="1"/>
  <c r="O34" i="13"/>
  <c r="V34" i="13"/>
  <c r="K40" i="13"/>
  <c r="U34" i="13"/>
  <c r="P34" i="13"/>
  <c r="W34" i="13"/>
  <c r="L34" i="13"/>
  <c r="R34" i="13"/>
  <c r="Y34" i="13"/>
  <c r="N34" i="13"/>
  <c r="H11" i="10"/>
  <c r="F11" i="10"/>
  <c r="D11" i="10"/>
  <c r="E11" i="10"/>
  <c r="C12" i="10"/>
  <c r="H12" i="10" l="1"/>
  <c r="E12" i="10"/>
  <c r="U38" i="13"/>
  <c r="N38" i="13"/>
  <c r="K44" i="13"/>
  <c r="Y38" i="13"/>
  <c r="V38" i="13"/>
  <c r="W38" i="13"/>
  <c r="R38" i="13"/>
  <c r="P38" i="13"/>
  <c r="T38" i="13"/>
  <c r="L38" i="13"/>
  <c r="S38" i="13"/>
  <c r="O38" i="13"/>
  <c r="U35" i="13"/>
  <c r="K41" i="13"/>
  <c r="W35" i="13"/>
  <c r="Y35" i="13"/>
  <c r="N35" i="13"/>
  <c r="O35" i="13"/>
  <c r="V35" i="13"/>
  <c r="C13" i="10"/>
  <c r="C14" i="10" s="1"/>
  <c r="C15" i="10" s="1"/>
  <c r="C16" i="10" s="1"/>
  <c r="G16" i="10" s="1"/>
  <c r="E40" i="43"/>
  <c r="S40" i="43"/>
  <c r="R40" i="43"/>
  <c r="Q40" i="43"/>
  <c r="L40" i="43"/>
  <c r="K45" i="43"/>
  <c r="T40" i="43"/>
  <c r="I40" i="43"/>
  <c r="V33" i="13"/>
  <c r="U33" i="13"/>
  <c r="F12" i="10"/>
  <c r="G12" i="10"/>
  <c r="D12" i="10"/>
  <c r="K48" i="13"/>
  <c r="Z42" i="13"/>
  <c r="V42" i="13"/>
  <c r="U42" i="13"/>
  <c r="Q33" i="13"/>
  <c r="X33" i="13"/>
  <c r="W33" i="13"/>
  <c r="Y33" i="13"/>
  <c r="N33" i="13"/>
  <c r="O33" i="13"/>
  <c r="P33" i="13"/>
  <c r="M33" i="13"/>
  <c r="K39" i="13"/>
  <c r="P40" i="13"/>
  <c r="W40" i="13"/>
  <c r="O40" i="13"/>
  <c r="L40" i="13"/>
  <c r="R40" i="13"/>
  <c r="Y40" i="13"/>
  <c r="V40" i="13"/>
  <c r="N40" i="13"/>
  <c r="U40" i="13"/>
  <c r="K46" i="13"/>
  <c r="M49" i="13"/>
  <c r="Q49" i="13"/>
  <c r="W44" i="13" l="1"/>
  <c r="S44" i="13"/>
  <c r="V44" i="13"/>
  <c r="R44" i="13"/>
  <c r="Y44" i="13"/>
  <c r="N44" i="13"/>
  <c r="L44" i="13"/>
  <c r="O44" i="13"/>
  <c r="T44" i="13"/>
  <c r="P44" i="13"/>
  <c r="U44" i="13"/>
  <c r="Y41" i="13"/>
  <c r="W41" i="13"/>
  <c r="U41" i="13"/>
  <c r="V41" i="13"/>
  <c r="N41" i="13"/>
  <c r="K47" i="13"/>
  <c r="Z48" i="13"/>
  <c r="O41" i="13"/>
  <c r="G13" i="10"/>
  <c r="E13" i="10"/>
  <c r="H15" i="10"/>
  <c r="F15" i="10"/>
  <c r="G14" i="10"/>
  <c r="G15" i="10"/>
  <c r="D16" i="10"/>
  <c r="E14" i="10"/>
  <c r="F16" i="10"/>
  <c r="E16" i="10"/>
  <c r="F14" i="10"/>
  <c r="H13" i="10"/>
  <c r="D13" i="10"/>
  <c r="D14" i="10"/>
  <c r="D15" i="10"/>
  <c r="H14" i="10"/>
  <c r="E15" i="10"/>
  <c r="F13" i="10"/>
  <c r="H16" i="10"/>
  <c r="C17" i="10"/>
  <c r="E45" i="43"/>
  <c r="L45" i="43"/>
  <c r="R45" i="43"/>
  <c r="Q45" i="43"/>
  <c r="S45" i="43"/>
  <c r="K50" i="43"/>
  <c r="I45" i="43"/>
  <c r="T45" i="43"/>
  <c r="U48" i="13"/>
  <c r="V48" i="13"/>
  <c r="U39" i="13"/>
  <c r="V39" i="13"/>
  <c r="K45" i="13"/>
  <c r="M39" i="13"/>
  <c r="Y39" i="13"/>
  <c r="Q39" i="13"/>
  <c r="W39" i="13"/>
  <c r="O39" i="13"/>
  <c r="P39" i="13"/>
  <c r="X39" i="13"/>
  <c r="N39" i="13"/>
  <c r="L46" i="13"/>
  <c r="R46" i="13"/>
  <c r="Y46" i="13"/>
  <c r="P46" i="13"/>
  <c r="N46" i="13"/>
  <c r="U46" i="13"/>
  <c r="W46" i="13"/>
  <c r="O46" i="13"/>
  <c r="V46" i="13"/>
  <c r="E19" i="13"/>
  <c r="Y47" i="13" l="1"/>
  <c r="N47" i="13"/>
  <c r="O47" i="13"/>
  <c r="W47" i="13"/>
  <c r="U47" i="13"/>
  <c r="V47" i="13"/>
  <c r="H17" i="10"/>
  <c r="D17" i="10"/>
  <c r="E17" i="10"/>
  <c r="G17" i="10"/>
  <c r="F17" i="10"/>
  <c r="E50" i="43"/>
  <c r="R50" i="43"/>
  <c r="Q50" i="43"/>
  <c r="S50" i="43"/>
  <c r="I50" i="43"/>
  <c r="L50" i="43"/>
  <c r="T50" i="43"/>
  <c r="V45" i="13"/>
  <c r="U45" i="13"/>
  <c r="W45" i="13"/>
  <c r="X45" i="13"/>
  <c r="Y45" i="13"/>
  <c r="P45" i="13"/>
  <c r="O45" i="13"/>
  <c r="Q45" i="13"/>
  <c r="M45" i="13"/>
  <c r="N45" i="13"/>
  <c r="E25" i="13"/>
  <c r="E31" i="13" l="1"/>
  <c r="E37" i="13" l="1"/>
  <c r="E43" i="13" l="1"/>
  <c r="C34" i="10"/>
  <c r="F34" i="10" l="1"/>
  <c r="E34" i="10"/>
  <c r="D34" i="10"/>
  <c r="E49" i="13"/>
  <c r="K55" i="13"/>
  <c r="E55" i="13" l="1"/>
  <c r="Q55" i="13"/>
  <c r="M55" i="13"/>
  <c r="B39" i="9" l="1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G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B64" i="9"/>
  <c r="A64" i="9"/>
  <c r="B58" i="9"/>
  <c r="A58" i="9"/>
  <c r="B69" i="9"/>
  <c r="A41" i="9"/>
  <c r="A55" i="9"/>
  <c r="A69" i="9"/>
  <c r="B67" i="9"/>
  <c r="B11" i="9"/>
  <c r="A11" i="9"/>
  <c r="B91" i="9"/>
  <c r="A91" i="9"/>
  <c r="B77" i="9"/>
  <c r="A77" i="9"/>
  <c r="B63" i="9"/>
  <c r="A63" i="9"/>
  <c r="B49" i="9"/>
  <c r="A49" i="9"/>
  <c r="B35" i="9"/>
  <c r="A35" i="9"/>
  <c r="B21" i="9"/>
  <c r="B7" i="9"/>
  <c r="Q7" i="9"/>
  <c r="A92" i="9"/>
  <c r="B92" i="9"/>
  <c r="C20" i="9"/>
  <c r="A65" i="9"/>
  <c r="B51" i="9"/>
  <c r="B65" i="9"/>
  <c r="A44" i="9"/>
  <c r="A86" i="9"/>
  <c r="B55" i="9"/>
  <c r="B53" i="9"/>
  <c r="A81" i="9"/>
  <c r="D10" i="35"/>
  <c r="B79" i="9"/>
  <c r="B37" i="9"/>
  <c r="A72" i="9"/>
  <c r="B72" i="9"/>
  <c r="A97" i="9"/>
  <c r="B13" i="9"/>
  <c r="A67" i="9"/>
  <c r="B71" i="9"/>
  <c r="A71" i="9"/>
  <c r="B57" i="9"/>
  <c r="A57" i="9"/>
  <c r="B43" i="9"/>
  <c r="A43" i="9"/>
  <c r="B29" i="9"/>
  <c r="A29" i="9"/>
  <c r="B15" i="9"/>
  <c r="A15" i="9"/>
  <c r="B44" i="9"/>
  <c r="B100" i="9"/>
  <c r="A39" i="9"/>
  <c r="A31" i="9"/>
  <c r="A100" i="9"/>
  <c r="B86" i="9"/>
  <c r="B16" i="9"/>
  <c r="A16" i="9"/>
  <c r="B17" i="9"/>
  <c r="A17" i="9"/>
  <c r="H9" i="64"/>
  <c r="G9" i="64"/>
  <c r="F9" i="64"/>
  <c r="E9" i="64"/>
  <c r="D9" i="64"/>
  <c r="C13" i="44"/>
  <c r="C14" i="44" s="1"/>
  <c r="D47" i="35"/>
  <c r="F47" i="35" s="1"/>
  <c r="D46" i="35"/>
  <c r="F46" i="35" s="1"/>
  <c r="D50" i="35"/>
  <c r="D51" i="35"/>
  <c r="B97" i="9"/>
  <c r="B41" i="9"/>
  <c r="A53" i="9"/>
  <c r="A93" i="9"/>
  <c r="D56" i="35"/>
  <c r="F56" i="35" s="1"/>
  <c r="D57" i="35"/>
  <c r="A95" i="9"/>
  <c r="A8" i="9"/>
  <c r="B8" i="9"/>
  <c r="A9" i="9"/>
  <c r="A13" i="9"/>
  <c r="A22" i="9"/>
  <c r="B22" i="9"/>
  <c r="A23" i="9"/>
  <c r="B23" i="9"/>
  <c r="B25" i="9"/>
  <c r="B27" i="9"/>
  <c r="B31" i="9"/>
  <c r="A36" i="9"/>
  <c r="B36" i="9"/>
  <c r="A37" i="9"/>
  <c r="A45" i="9"/>
  <c r="B45" i="9"/>
  <c r="A50" i="9"/>
  <c r="B50" i="9"/>
  <c r="A51" i="9"/>
  <c r="A59" i="9"/>
  <c r="B59" i="9"/>
  <c r="A73" i="9"/>
  <c r="B73" i="9"/>
  <c r="A78" i="9"/>
  <c r="B78" i="9"/>
  <c r="A79" i="9"/>
  <c r="B81" i="9"/>
  <c r="A83" i="9"/>
  <c r="B83" i="9"/>
  <c r="A87" i="9"/>
  <c r="B87" i="9"/>
  <c r="B93" i="9"/>
  <c r="B95" i="9"/>
  <c r="A101" i="9"/>
  <c r="B101" i="9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P13" i="43"/>
  <c r="O13" i="43"/>
  <c r="U13" i="43"/>
  <c r="E6" i="16"/>
  <c r="J6" i="11"/>
  <c r="D10" i="11"/>
  <c r="E10" i="11" s="1"/>
  <c r="F6" i="24"/>
  <c r="C10" i="60"/>
  <c r="E25" i="11"/>
  <c r="F25" i="11" s="1"/>
  <c r="D6" i="51"/>
  <c r="D12" i="44"/>
  <c r="E12" i="44" s="1"/>
  <c r="F12" i="44" s="1"/>
  <c r="G12" i="44" s="1"/>
  <c r="H12" i="44" s="1"/>
  <c r="F11" i="41"/>
  <c r="F12" i="41" s="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I6" i="44"/>
  <c r="G5" i="35"/>
  <c r="Q6" i="9"/>
  <c r="F6" i="66"/>
  <c r="H6" i="64"/>
  <c r="F6" i="65"/>
  <c r="K14" i="43"/>
  <c r="K19" i="43" s="1"/>
  <c r="K16" i="43"/>
  <c r="E16" i="43" s="1"/>
  <c r="K17" i="43"/>
  <c r="P17" i="43" s="1"/>
  <c r="K18" i="43"/>
  <c r="N18" i="43" s="1"/>
  <c r="E13" i="43"/>
  <c r="B11" i="24"/>
  <c r="F9" i="24"/>
  <c r="E9" i="24"/>
  <c r="D9" i="24"/>
  <c r="C9" i="24"/>
  <c r="AD14" i="13"/>
  <c r="AA12" i="13"/>
  <c r="AA11" i="13"/>
  <c r="AD10" i="13"/>
  <c r="AA9" i="13"/>
  <c r="AD9" i="13"/>
  <c r="G9" i="13"/>
  <c r="U5" i="43"/>
  <c r="I6" i="37"/>
  <c r="T11" i="43"/>
  <c r="S11" i="43"/>
  <c r="R11" i="43"/>
  <c r="I13" i="43"/>
  <c r="I12" i="43"/>
  <c r="I11" i="43"/>
  <c r="I9" i="43"/>
  <c r="G24" i="11"/>
  <c r="E24" i="11"/>
  <c r="F24" i="11" s="1"/>
  <c r="S9" i="43"/>
  <c r="N13" i="43"/>
  <c r="M13" i="43"/>
  <c r="T12" i="43"/>
  <c r="S12" i="43"/>
  <c r="R12" i="43"/>
  <c r="P12" i="43"/>
  <c r="O12" i="43"/>
  <c r="N11" i="43"/>
  <c r="T9" i="43"/>
  <c r="R9" i="43"/>
  <c r="P9" i="43"/>
  <c r="O9" i="43"/>
  <c r="M11" i="43"/>
  <c r="L11" i="43"/>
  <c r="E9" i="43"/>
  <c r="G6" i="12"/>
  <c r="E11" i="43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U5" i="13"/>
  <c r="I6" i="41"/>
  <c r="D24" i="11"/>
  <c r="D9" i="11"/>
  <c r="E9" i="11" s="1"/>
  <c r="AC14" i="13"/>
  <c r="AC10" i="13"/>
  <c r="AB9" i="13"/>
  <c r="G13" i="43"/>
  <c r="G9" i="43"/>
  <c r="E12" i="43"/>
  <c r="G12" i="43" s="1"/>
  <c r="R6" i="40"/>
  <c r="F6" i="49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8" i="9"/>
  <c r="B30" i="9"/>
  <c r="D6" i="9"/>
  <c r="A30" i="9"/>
  <c r="E6" i="9"/>
  <c r="L8" i="9"/>
  <c r="C10" i="9"/>
  <c r="C11" i="9" s="1"/>
  <c r="C12" i="9" s="1"/>
  <c r="F8" i="9"/>
  <c r="D10" i="60" l="1"/>
  <c r="G10" i="60"/>
  <c r="F12" i="9"/>
  <c r="H12" i="9"/>
  <c r="G12" i="9"/>
  <c r="Q12" i="9"/>
  <c r="F26" i="41"/>
  <c r="F23" i="41"/>
  <c r="F24" i="41" s="1"/>
  <c r="F25" i="41" s="1"/>
  <c r="H26" i="41"/>
  <c r="H23" i="41"/>
  <c r="H24" i="41" s="1"/>
  <c r="H25" i="41" s="1"/>
  <c r="I26" i="41"/>
  <c r="I23" i="41"/>
  <c r="I24" i="41" s="1"/>
  <c r="I25" i="41" s="1"/>
  <c r="C21" i="9"/>
  <c r="C22" i="9"/>
  <c r="C24" i="9" s="1"/>
  <c r="C19" i="41"/>
  <c r="E19" i="41" s="1"/>
  <c r="R17" i="43"/>
  <c r="M16" i="43"/>
  <c r="S17" i="43"/>
  <c r="E17" i="43"/>
  <c r="G17" i="43" s="1"/>
  <c r="S16" i="43"/>
  <c r="N16" i="43"/>
  <c r="T16" i="43"/>
  <c r="O8" i="9"/>
  <c r="Q8" i="9"/>
  <c r="D12" i="12"/>
  <c r="E12" i="12"/>
  <c r="E15" i="13"/>
  <c r="I23" i="13"/>
  <c r="F10" i="11"/>
  <c r="D26" i="11"/>
  <c r="G8" i="9"/>
  <c r="C9" i="9"/>
  <c r="D9" i="9" s="1"/>
  <c r="Q10" i="9"/>
  <c r="D11" i="9"/>
  <c r="M10" i="9"/>
  <c r="K10" i="9"/>
  <c r="R16" i="43"/>
  <c r="K21" i="43"/>
  <c r="K26" i="43" s="1"/>
  <c r="I26" i="43" s="1"/>
  <c r="L16" i="43"/>
  <c r="I16" i="43"/>
  <c r="E24" i="13"/>
  <c r="AD21" i="13"/>
  <c r="AA18" i="13"/>
  <c r="E18" i="13"/>
  <c r="E10" i="60"/>
  <c r="C11" i="60"/>
  <c r="G11" i="60" s="1"/>
  <c r="F10" i="60"/>
  <c r="AC16" i="13"/>
  <c r="AD16" i="13"/>
  <c r="G7" i="9"/>
  <c r="P14" i="43"/>
  <c r="I14" i="43"/>
  <c r="S14" i="43"/>
  <c r="AD20" i="13"/>
  <c r="AA21" i="13"/>
  <c r="AA15" i="13"/>
  <c r="AD15" i="13"/>
  <c r="AB21" i="13"/>
  <c r="E21" i="13"/>
  <c r="AB15" i="13"/>
  <c r="U18" i="43"/>
  <c r="G25" i="11"/>
  <c r="G26" i="11"/>
  <c r="E26" i="11"/>
  <c r="F26" i="11" s="1"/>
  <c r="D25" i="11"/>
  <c r="C11" i="11"/>
  <c r="D11" i="11" s="1"/>
  <c r="E11" i="11" s="1"/>
  <c r="F10" i="64"/>
  <c r="H7" i="9"/>
  <c r="F7" i="9"/>
  <c r="E7" i="9"/>
  <c r="AC22" i="13"/>
  <c r="E16" i="13"/>
  <c r="M18" i="43"/>
  <c r="P18" i="43"/>
  <c r="O18" i="43"/>
  <c r="G18" i="43"/>
  <c r="K23" i="43"/>
  <c r="G23" i="43" s="1"/>
  <c r="I18" i="43"/>
  <c r="E18" i="43"/>
  <c r="E14" i="43"/>
  <c r="R14" i="43"/>
  <c r="O14" i="43"/>
  <c r="T14" i="43"/>
  <c r="G14" i="43"/>
  <c r="E27" i="11"/>
  <c r="F27" i="11" s="1"/>
  <c r="G27" i="11"/>
  <c r="D27" i="11"/>
  <c r="C28" i="11"/>
  <c r="F12" i="12"/>
  <c r="G20" i="9"/>
  <c r="E20" i="9"/>
  <c r="D20" i="9"/>
  <c r="Q20" i="9"/>
  <c r="C34" i="9"/>
  <c r="H20" i="9"/>
  <c r="F59" i="35"/>
  <c r="F53" i="35"/>
  <c r="F50" i="35"/>
  <c r="F49" i="35"/>
  <c r="F60" i="35"/>
  <c r="F51" i="35"/>
  <c r="D21" i="35"/>
  <c r="F52" i="35"/>
  <c r="F57" i="35"/>
  <c r="F58" i="35"/>
  <c r="D11" i="41"/>
  <c r="AC20" i="13"/>
  <c r="E20" i="13"/>
  <c r="E17" i="13"/>
  <c r="AA17" i="13"/>
  <c r="T17" i="43"/>
  <c r="I17" i="43"/>
  <c r="K22" i="43"/>
  <c r="O17" i="43"/>
  <c r="P19" i="43"/>
  <c r="R19" i="43"/>
  <c r="S19" i="43"/>
  <c r="T19" i="43"/>
  <c r="E19" i="43"/>
  <c r="O19" i="43"/>
  <c r="I19" i="43"/>
  <c r="G19" i="43"/>
  <c r="K24" i="43"/>
  <c r="E11" i="64"/>
  <c r="H11" i="64"/>
  <c r="F11" i="64"/>
  <c r="D11" i="64"/>
  <c r="H10" i="64"/>
  <c r="D10" i="64"/>
  <c r="E10" i="64"/>
  <c r="H13" i="44"/>
  <c r="H14" i="44" s="1"/>
  <c r="H15" i="44" s="1"/>
  <c r="H16" i="44" s="1"/>
  <c r="H17" i="44" s="1"/>
  <c r="H18" i="44" s="1"/>
  <c r="I12" i="44"/>
  <c r="I13" i="44" s="1"/>
  <c r="I14" i="44" s="1"/>
  <c r="I15" i="44" s="1"/>
  <c r="I16" i="44" s="1"/>
  <c r="I17" i="44" s="1"/>
  <c r="I18" i="44" s="1"/>
  <c r="D14" i="44"/>
  <c r="E14" i="44" s="1"/>
  <c r="F14" i="44" s="1"/>
  <c r="G14" i="44" s="1"/>
  <c r="C15" i="44"/>
  <c r="D13" i="44"/>
  <c r="E13" i="44" s="1"/>
  <c r="F13" i="44" s="1"/>
  <c r="G13" i="44" s="1"/>
  <c r="D12" i="41" l="1"/>
  <c r="G11" i="41"/>
  <c r="G10" i="11"/>
  <c r="H10" i="11" s="1"/>
  <c r="I10" i="11" s="1"/>
  <c r="J10" i="11" s="1"/>
  <c r="Q24" i="9"/>
  <c r="C25" i="9"/>
  <c r="C36" i="9"/>
  <c r="C35" i="9"/>
  <c r="L21" i="43"/>
  <c r="G22" i="9"/>
  <c r="C12" i="11"/>
  <c r="D12" i="11" s="1"/>
  <c r="E12" i="11" s="1"/>
  <c r="F22" i="9"/>
  <c r="F11" i="11"/>
  <c r="H22" i="9"/>
  <c r="Q22" i="9"/>
  <c r="O22" i="9"/>
  <c r="M24" i="9"/>
  <c r="L22" i="9"/>
  <c r="K24" i="9"/>
  <c r="C23" i="9"/>
  <c r="J23" i="9" s="1"/>
  <c r="C20" i="41"/>
  <c r="E20" i="41" s="1"/>
  <c r="S21" i="43"/>
  <c r="K31" i="43"/>
  <c r="K36" i="43" s="1"/>
  <c r="M21" i="43"/>
  <c r="S26" i="43"/>
  <c r="R21" i="43"/>
  <c r="L26" i="43"/>
  <c r="I21" i="43"/>
  <c r="N23" i="43"/>
  <c r="M26" i="43"/>
  <c r="E21" i="43"/>
  <c r="E26" i="43"/>
  <c r="T26" i="43"/>
  <c r="N26" i="43"/>
  <c r="N21" i="43"/>
  <c r="R26" i="43"/>
  <c r="T21" i="43"/>
  <c r="P23" i="43"/>
  <c r="J9" i="9"/>
  <c r="E9" i="9"/>
  <c r="Q9" i="9"/>
  <c r="E13" i="12"/>
  <c r="D13" i="12"/>
  <c r="E23" i="13"/>
  <c r="E29" i="13"/>
  <c r="AA23" i="13"/>
  <c r="C13" i="9"/>
  <c r="O11" i="9"/>
  <c r="E22" i="13"/>
  <c r="AA24" i="13"/>
  <c r="AD22" i="13"/>
  <c r="D11" i="60"/>
  <c r="C12" i="60"/>
  <c r="E11" i="60"/>
  <c r="F11" i="60"/>
  <c r="Q11" i="9"/>
  <c r="F11" i="9"/>
  <c r="E11" i="9"/>
  <c r="M23" i="43"/>
  <c r="K28" i="43"/>
  <c r="K33" i="43" s="1"/>
  <c r="U23" i="43"/>
  <c r="E23" i="43"/>
  <c r="O23" i="43"/>
  <c r="I23" i="43"/>
  <c r="E30" i="13"/>
  <c r="AA30" i="13"/>
  <c r="AA27" i="13"/>
  <c r="AB27" i="13"/>
  <c r="E27" i="13"/>
  <c r="AD27" i="13"/>
  <c r="C29" i="11"/>
  <c r="E28" i="11"/>
  <c r="F28" i="11" s="1"/>
  <c r="G28" i="11"/>
  <c r="D28" i="11"/>
  <c r="F13" i="12"/>
  <c r="D34" i="9"/>
  <c r="E34" i="9"/>
  <c r="H34" i="9"/>
  <c r="G34" i="9"/>
  <c r="C48" i="9"/>
  <c r="Q34" i="9"/>
  <c r="Q21" i="9"/>
  <c r="F21" i="9"/>
  <c r="H21" i="9"/>
  <c r="E21" i="9"/>
  <c r="G21" i="9"/>
  <c r="D22" i="35"/>
  <c r="AD26" i="13"/>
  <c r="AC26" i="13"/>
  <c r="E26" i="13"/>
  <c r="K27" i="43"/>
  <c r="I22" i="43"/>
  <c r="R22" i="43"/>
  <c r="T22" i="43"/>
  <c r="P22" i="43"/>
  <c r="O22" i="43"/>
  <c r="E22" i="43"/>
  <c r="G22" i="43" s="1"/>
  <c r="S22" i="43"/>
  <c r="I24" i="43"/>
  <c r="P24" i="43"/>
  <c r="K29" i="43"/>
  <c r="S24" i="43"/>
  <c r="R24" i="43"/>
  <c r="T24" i="43"/>
  <c r="O24" i="43"/>
  <c r="G24" i="43"/>
  <c r="E24" i="43"/>
  <c r="E12" i="64"/>
  <c r="D12" i="64"/>
  <c r="H12" i="64"/>
  <c r="F12" i="64"/>
  <c r="D15" i="44"/>
  <c r="E15" i="44" s="1"/>
  <c r="F15" i="44" s="1"/>
  <c r="G15" i="44" s="1"/>
  <c r="C16" i="44"/>
  <c r="I19" i="44"/>
  <c r="H19" i="44"/>
  <c r="E25" i="9"/>
  <c r="D13" i="41" l="1"/>
  <c r="G12" i="4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F25" i="9"/>
  <c r="C26" i="9"/>
  <c r="C14" i="9"/>
  <c r="C27" i="9"/>
  <c r="D25" i="9"/>
  <c r="O25" i="9"/>
  <c r="Q25" i="9"/>
  <c r="P28" i="43"/>
  <c r="N31" i="43"/>
  <c r="C49" i="9"/>
  <c r="C50" i="9"/>
  <c r="L13" i="9"/>
  <c r="I31" i="43"/>
  <c r="T31" i="43"/>
  <c r="E31" i="43"/>
  <c r="E23" i="9"/>
  <c r="D23" i="9"/>
  <c r="N28" i="43"/>
  <c r="R31" i="43"/>
  <c r="M31" i="43"/>
  <c r="S31" i="43"/>
  <c r="L31" i="43"/>
  <c r="Q23" i="9"/>
  <c r="C21" i="41"/>
  <c r="E21" i="41" s="1"/>
  <c r="G28" i="43"/>
  <c r="E28" i="43"/>
  <c r="M28" i="43"/>
  <c r="O28" i="43"/>
  <c r="U28" i="43"/>
  <c r="I28" i="43"/>
  <c r="Q13" i="9"/>
  <c r="G13" i="9"/>
  <c r="H13" i="9"/>
  <c r="E14" i="12"/>
  <c r="D14" i="12"/>
  <c r="I29" i="13"/>
  <c r="AA29" i="13"/>
  <c r="G12" i="60"/>
  <c r="C13" i="60"/>
  <c r="D12" i="60"/>
  <c r="F12" i="60"/>
  <c r="E12" i="60"/>
  <c r="AA36" i="13"/>
  <c r="E36" i="13"/>
  <c r="AB33" i="13"/>
  <c r="E33" i="13"/>
  <c r="AD33" i="13"/>
  <c r="AA33" i="13"/>
  <c r="AD28" i="13"/>
  <c r="E28" i="13"/>
  <c r="AC28" i="13"/>
  <c r="G29" i="11"/>
  <c r="E29" i="11"/>
  <c r="F29" i="11" s="1"/>
  <c r="D29" i="11"/>
  <c r="C30" i="11"/>
  <c r="F14" i="12"/>
  <c r="G35" i="9"/>
  <c r="Q35" i="9"/>
  <c r="E35" i="9"/>
  <c r="F35" i="9"/>
  <c r="H35" i="9"/>
  <c r="C62" i="9"/>
  <c r="E48" i="9"/>
  <c r="D48" i="9"/>
  <c r="Q48" i="9"/>
  <c r="G48" i="9"/>
  <c r="H48" i="9"/>
  <c r="C37" i="9"/>
  <c r="H36" i="9"/>
  <c r="Q36" i="9"/>
  <c r="F36" i="9"/>
  <c r="G36" i="9"/>
  <c r="C38" i="9"/>
  <c r="O36" i="9"/>
  <c r="L36" i="9"/>
  <c r="D23" i="35"/>
  <c r="E32" i="13"/>
  <c r="AC32" i="13"/>
  <c r="AD32" i="13"/>
  <c r="I35" i="13"/>
  <c r="AA35" i="13"/>
  <c r="E35" i="13"/>
  <c r="U33" i="43"/>
  <c r="T33" i="43"/>
  <c r="S33" i="43"/>
  <c r="O33" i="43"/>
  <c r="N33" i="43"/>
  <c r="E33" i="43"/>
  <c r="K38" i="43"/>
  <c r="M33" i="43"/>
  <c r="R33" i="43"/>
  <c r="I33" i="43"/>
  <c r="P33" i="43"/>
  <c r="G33" i="43"/>
  <c r="I27" i="43"/>
  <c r="P27" i="43"/>
  <c r="O27" i="43"/>
  <c r="S27" i="43"/>
  <c r="K32" i="43"/>
  <c r="E27" i="43"/>
  <c r="G27" i="43" s="1"/>
  <c r="T27" i="43"/>
  <c r="R27" i="43"/>
  <c r="E36" i="43"/>
  <c r="S36" i="43"/>
  <c r="M36" i="43"/>
  <c r="L36" i="43"/>
  <c r="K41" i="43"/>
  <c r="I36" i="43"/>
  <c r="R36" i="43"/>
  <c r="N36" i="43"/>
  <c r="T36" i="43"/>
  <c r="G29" i="43"/>
  <c r="E29" i="43"/>
  <c r="K34" i="43"/>
  <c r="P29" i="43"/>
  <c r="S29" i="43"/>
  <c r="R29" i="43"/>
  <c r="T29" i="43"/>
  <c r="I29" i="43"/>
  <c r="O29" i="43"/>
  <c r="H13" i="64"/>
  <c r="D13" i="64"/>
  <c r="F13" i="64"/>
  <c r="D16" i="44"/>
  <c r="E16" i="44" s="1"/>
  <c r="F16" i="44" s="1"/>
  <c r="G16" i="44" s="1"/>
  <c r="C17" i="44"/>
  <c r="D14" i="41" l="1"/>
  <c r="G13" i="41"/>
  <c r="F13" i="11"/>
  <c r="G13" i="11" s="1"/>
  <c r="H13" i="11" s="1"/>
  <c r="I13" i="11" s="1"/>
  <c r="J13" i="11" s="1"/>
  <c r="C14" i="11"/>
  <c r="D14" i="11" s="1"/>
  <c r="E14" i="11" s="1"/>
  <c r="Q26" i="9"/>
  <c r="G26" i="9"/>
  <c r="F26" i="9"/>
  <c r="H26" i="9"/>
  <c r="L27" i="9"/>
  <c r="C28" i="9"/>
  <c r="C64" i="9"/>
  <c r="C63" i="9"/>
  <c r="C16" i="9"/>
  <c r="C14" i="60"/>
  <c r="G13" i="60"/>
  <c r="F13" i="60"/>
  <c r="E13" i="60"/>
  <c r="C22" i="41"/>
  <c r="E22" i="41" s="1"/>
  <c r="C41" i="9"/>
  <c r="G27" i="9"/>
  <c r="H27" i="9"/>
  <c r="Q27" i="9"/>
  <c r="D15" i="12"/>
  <c r="E15" i="12"/>
  <c r="D13" i="60"/>
  <c r="E42" i="13"/>
  <c r="AA42" i="13"/>
  <c r="AB39" i="13"/>
  <c r="AD39" i="13"/>
  <c r="E39" i="13"/>
  <c r="AA39" i="13"/>
  <c r="AC34" i="13"/>
  <c r="AD34" i="13"/>
  <c r="E34" i="13"/>
  <c r="E30" i="11"/>
  <c r="F30" i="11" s="1"/>
  <c r="G30" i="11"/>
  <c r="D30" i="11"/>
  <c r="C31" i="11"/>
  <c r="C32" i="11" s="1"/>
  <c r="C16" i="12"/>
  <c r="F15" i="12"/>
  <c r="Q37" i="9"/>
  <c r="D37" i="9"/>
  <c r="E37" i="9"/>
  <c r="J37" i="9"/>
  <c r="L50" i="9"/>
  <c r="G50" i="9"/>
  <c r="F50" i="9"/>
  <c r="Q50" i="9"/>
  <c r="O50" i="9"/>
  <c r="C52" i="9"/>
  <c r="H50" i="9"/>
  <c r="C51" i="9"/>
  <c r="D62" i="9"/>
  <c r="E62" i="9"/>
  <c r="Q62" i="9"/>
  <c r="C76" i="9"/>
  <c r="G62" i="9"/>
  <c r="H62" i="9"/>
  <c r="M38" i="9"/>
  <c r="C39" i="9"/>
  <c r="C40" i="9" s="1"/>
  <c r="Q38" i="9"/>
  <c r="K38" i="9"/>
  <c r="Q49" i="9"/>
  <c r="G49" i="9"/>
  <c r="H49" i="9"/>
  <c r="F49" i="9"/>
  <c r="E49" i="9"/>
  <c r="D24" i="35"/>
  <c r="AC38" i="13"/>
  <c r="E38" i="13"/>
  <c r="AD38" i="13"/>
  <c r="I41" i="13"/>
  <c r="E41" i="13"/>
  <c r="AA41" i="13"/>
  <c r="K43" i="43"/>
  <c r="E38" i="43"/>
  <c r="G38" i="43"/>
  <c r="P38" i="43"/>
  <c r="I38" i="43"/>
  <c r="U38" i="43"/>
  <c r="N38" i="43"/>
  <c r="M38" i="43"/>
  <c r="O38" i="43"/>
  <c r="E32" i="43"/>
  <c r="G32" i="43" s="1"/>
  <c r="P32" i="43"/>
  <c r="K37" i="43"/>
  <c r="O32" i="43"/>
  <c r="R32" i="43"/>
  <c r="T32" i="43"/>
  <c r="I32" i="43"/>
  <c r="S32" i="43"/>
  <c r="N41" i="43"/>
  <c r="M41" i="43"/>
  <c r="K46" i="43"/>
  <c r="M46" i="43" s="1"/>
  <c r="L41" i="43"/>
  <c r="T41" i="43"/>
  <c r="S41" i="43"/>
  <c r="E41" i="43"/>
  <c r="I41" i="43"/>
  <c r="R41" i="43"/>
  <c r="E34" i="43"/>
  <c r="R34" i="43"/>
  <c r="G34" i="43"/>
  <c r="S34" i="43"/>
  <c r="T34" i="43"/>
  <c r="I34" i="43"/>
  <c r="K39" i="43"/>
  <c r="P34" i="43"/>
  <c r="O34" i="43"/>
  <c r="C18" i="44"/>
  <c r="D17" i="44"/>
  <c r="E17" i="44" s="1"/>
  <c r="F17" i="44" s="1"/>
  <c r="G17" i="44" s="1"/>
  <c r="C15" i="11" l="1"/>
  <c r="F14" i="11"/>
  <c r="G14" i="11" s="1"/>
  <c r="H14" i="11" s="1"/>
  <c r="I14" i="11" s="1"/>
  <c r="J14" i="11" s="1"/>
  <c r="E14" i="60"/>
  <c r="C15" i="60"/>
  <c r="D15" i="41"/>
  <c r="G14" i="41"/>
  <c r="Q40" i="9"/>
  <c r="H40" i="9"/>
  <c r="F40" i="9"/>
  <c r="G40" i="9"/>
  <c r="L41" i="9"/>
  <c r="C42" i="9"/>
  <c r="I28" i="9"/>
  <c r="C15" i="9"/>
  <c r="E15" i="9" s="1"/>
  <c r="J14" i="9"/>
  <c r="D14" i="9"/>
  <c r="E14" i="9"/>
  <c r="I14" i="9"/>
  <c r="O14" i="9"/>
  <c r="C23" i="41"/>
  <c r="E23" i="41" s="1"/>
  <c r="Q14" i="9"/>
  <c r="C77" i="9"/>
  <c r="C90" i="9"/>
  <c r="C78" i="9"/>
  <c r="F14" i="60"/>
  <c r="G14" i="60"/>
  <c r="G41" i="9"/>
  <c r="C55" i="9"/>
  <c r="H41" i="9"/>
  <c r="Q41" i="9"/>
  <c r="D16" i="12"/>
  <c r="E16" i="12"/>
  <c r="D14" i="60"/>
  <c r="AA48" i="13"/>
  <c r="K54" i="13"/>
  <c r="E48" i="13"/>
  <c r="K51" i="13"/>
  <c r="E45" i="13"/>
  <c r="AA45" i="13"/>
  <c r="AD45" i="13"/>
  <c r="AB45" i="13"/>
  <c r="E40" i="13"/>
  <c r="AC40" i="13"/>
  <c r="AD40" i="13"/>
  <c r="G31" i="11"/>
  <c r="E31" i="11"/>
  <c r="F31" i="11" s="1"/>
  <c r="D31" i="11"/>
  <c r="C17" i="12"/>
  <c r="F16" i="12"/>
  <c r="F39" i="9"/>
  <c r="D39" i="9"/>
  <c r="Q39" i="9"/>
  <c r="O39" i="9"/>
  <c r="E39" i="9"/>
  <c r="Q63" i="9"/>
  <c r="E63" i="9"/>
  <c r="F63" i="9"/>
  <c r="G63" i="9"/>
  <c r="H63" i="9"/>
  <c r="F64" i="9"/>
  <c r="C66" i="9"/>
  <c r="H64" i="9"/>
  <c r="O64" i="9"/>
  <c r="L64" i="9"/>
  <c r="C65" i="9"/>
  <c r="G64" i="9"/>
  <c r="Q64" i="9"/>
  <c r="M52" i="9"/>
  <c r="C53" i="9"/>
  <c r="C54" i="9" s="1"/>
  <c r="Q54" i="9" s="1"/>
  <c r="K52" i="9"/>
  <c r="Q52" i="9"/>
  <c r="J51" i="9"/>
  <c r="Q51" i="9"/>
  <c r="D51" i="9"/>
  <c r="E51" i="9"/>
  <c r="E76" i="9"/>
  <c r="G76" i="9"/>
  <c r="H76" i="9"/>
  <c r="D76" i="9"/>
  <c r="Q76" i="9"/>
  <c r="D25" i="35"/>
  <c r="C16" i="11"/>
  <c r="C17" i="11" s="1"/>
  <c r="D15" i="11"/>
  <c r="E15" i="11" s="1"/>
  <c r="F15" i="11"/>
  <c r="G15" i="11" s="1"/>
  <c r="H15" i="11" s="1"/>
  <c r="I15" i="11" s="1"/>
  <c r="J15" i="11" s="1"/>
  <c r="AD44" i="13"/>
  <c r="E44" i="13"/>
  <c r="AC44" i="13"/>
  <c r="K50" i="13"/>
  <c r="E47" i="13"/>
  <c r="K53" i="13"/>
  <c r="AA47" i="13"/>
  <c r="I47" i="13"/>
  <c r="K48" i="43"/>
  <c r="G43" i="43"/>
  <c r="E43" i="43"/>
  <c r="U43" i="43"/>
  <c r="M43" i="43"/>
  <c r="P43" i="43"/>
  <c r="I43" i="43"/>
  <c r="O43" i="43"/>
  <c r="N43" i="43"/>
  <c r="E37" i="43"/>
  <c r="G37" i="43" s="1"/>
  <c r="S37" i="43"/>
  <c r="K42" i="43"/>
  <c r="P37" i="43"/>
  <c r="R37" i="43"/>
  <c r="I37" i="43"/>
  <c r="O37" i="43"/>
  <c r="T37" i="43"/>
  <c r="R46" i="43"/>
  <c r="K51" i="43"/>
  <c r="S46" i="43"/>
  <c r="I46" i="43"/>
  <c r="L46" i="43"/>
  <c r="T46" i="43"/>
  <c r="E46" i="43"/>
  <c r="N46" i="43"/>
  <c r="G39" i="43"/>
  <c r="K44" i="43"/>
  <c r="T39" i="43"/>
  <c r="O39" i="43"/>
  <c r="P39" i="43"/>
  <c r="R39" i="43"/>
  <c r="I39" i="43"/>
  <c r="S39" i="43"/>
  <c r="E39" i="43"/>
  <c r="D18" i="44"/>
  <c r="E18" i="44" s="1"/>
  <c r="F18" i="44" s="1"/>
  <c r="G18" i="44" s="1"/>
  <c r="C19" i="44"/>
  <c r="O28" i="9"/>
  <c r="Q28" i="9"/>
  <c r="C17" i="9"/>
  <c r="F16" i="9"/>
  <c r="N16" i="9"/>
  <c r="E16" i="9"/>
  <c r="L16" i="9"/>
  <c r="Q16" i="9"/>
  <c r="G16" i="9"/>
  <c r="H16" i="9"/>
  <c r="C16" i="60" l="1"/>
  <c r="G15" i="60"/>
  <c r="F15" i="60"/>
  <c r="D15" i="60"/>
  <c r="E15" i="60"/>
  <c r="D16" i="41"/>
  <c r="G15" i="41"/>
  <c r="H54" i="9"/>
  <c r="G54" i="9"/>
  <c r="F54" i="9"/>
  <c r="C69" i="9"/>
  <c r="C70" i="9" s="1"/>
  <c r="C56" i="9"/>
  <c r="D28" i="9"/>
  <c r="J28" i="9"/>
  <c r="Q55" i="9"/>
  <c r="C29" i="9"/>
  <c r="Q29" i="9" s="1"/>
  <c r="E28" i="9"/>
  <c r="C30" i="9"/>
  <c r="H30" i="9" s="1"/>
  <c r="D15" i="9"/>
  <c r="Q15" i="9"/>
  <c r="C24" i="41"/>
  <c r="E24" i="41" s="1"/>
  <c r="G55" i="9"/>
  <c r="H55" i="9"/>
  <c r="L55" i="9"/>
  <c r="C92" i="9"/>
  <c r="C91" i="9"/>
  <c r="B48" i="9"/>
  <c r="V51" i="13"/>
  <c r="AD51" i="13" s="1"/>
  <c r="U51" i="13"/>
  <c r="I42" i="9"/>
  <c r="E17" i="12"/>
  <c r="D17" i="12"/>
  <c r="E54" i="13"/>
  <c r="U54" i="13"/>
  <c r="V54" i="13"/>
  <c r="Z54" i="13"/>
  <c r="AA54" i="13"/>
  <c r="AA51" i="13"/>
  <c r="Q51" i="13"/>
  <c r="M51" i="13"/>
  <c r="N51" i="13"/>
  <c r="AB51" i="13"/>
  <c r="W51" i="13"/>
  <c r="Y51" i="13"/>
  <c r="E51" i="13"/>
  <c r="O51" i="13"/>
  <c r="P51" i="13"/>
  <c r="X51" i="13"/>
  <c r="K52" i="13"/>
  <c r="B6" i="9" s="1"/>
  <c r="E46" i="13"/>
  <c r="AD46" i="13"/>
  <c r="AC46" i="13"/>
  <c r="C17" i="16"/>
  <c r="E17" i="16" s="1"/>
  <c r="C18" i="12"/>
  <c r="C19" i="12" s="1"/>
  <c r="F17" i="12"/>
  <c r="Q90" i="9"/>
  <c r="D90" i="9"/>
  <c r="H90" i="9"/>
  <c r="G90" i="9"/>
  <c r="E90" i="9"/>
  <c r="Q53" i="9"/>
  <c r="O53" i="9"/>
  <c r="E53" i="9"/>
  <c r="F53" i="9"/>
  <c r="D53" i="9"/>
  <c r="M66" i="9"/>
  <c r="Q66" i="9"/>
  <c r="K66" i="9"/>
  <c r="C67" i="9"/>
  <c r="C68" i="9" s="1"/>
  <c r="Q78" i="9"/>
  <c r="C79" i="9"/>
  <c r="O78" i="9"/>
  <c r="C80" i="9"/>
  <c r="F78" i="9"/>
  <c r="H78" i="9"/>
  <c r="G78" i="9"/>
  <c r="L78" i="9"/>
  <c r="E65" i="9"/>
  <c r="J65" i="9"/>
  <c r="Q65" i="9"/>
  <c r="D65" i="9"/>
  <c r="E77" i="9"/>
  <c r="H77" i="9"/>
  <c r="F77" i="9"/>
  <c r="G77" i="9"/>
  <c r="Q77" i="9"/>
  <c r="D26" i="35"/>
  <c r="D16" i="11"/>
  <c r="E16" i="11" s="1"/>
  <c r="F16" i="11"/>
  <c r="G16" i="11" s="1"/>
  <c r="H16" i="11" s="1"/>
  <c r="I16" i="11" s="1"/>
  <c r="J16" i="11" s="1"/>
  <c r="R50" i="13"/>
  <c r="Y50" i="13"/>
  <c r="O50" i="13"/>
  <c r="U50" i="13"/>
  <c r="T50" i="13"/>
  <c r="W50" i="13"/>
  <c r="V50" i="13"/>
  <c r="AD50" i="13" s="1"/>
  <c r="P50" i="13"/>
  <c r="AC50" i="13"/>
  <c r="L50" i="13"/>
  <c r="N50" i="13"/>
  <c r="E50" i="13"/>
  <c r="K56" i="13"/>
  <c r="S50" i="13"/>
  <c r="Y53" i="13"/>
  <c r="AA53" i="13"/>
  <c r="I53" i="13"/>
  <c r="N53" i="13"/>
  <c r="O53" i="13"/>
  <c r="W53" i="13"/>
  <c r="E53" i="13"/>
  <c r="V53" i="13"/>
  <c r="U53" i="13"/>
  <c r="N48" i="43"/>
  <c r="M48" i="43"/>
  <c r="U48" i="43"/>
  <c r="O48" i="43"/>
  <c r="G48" i="43"/>
  <c r="P48" i="43"/>
  <c r="K53" i="43"/>
  <c r="I48" i="43"/>
  <c r="E48" i="43"/>
  <c r="E42" i="43"/>
  <c r="G42" i="43" s="1"/>
  <c r="P42" i="43"/>
  <c r="K47" i="43"/>
  <c r="T42" i="43"/>
  <c r="O42" i="43"/>
  <c r="R42" i="43"/>
  <c r="I42" i="43"/>
  <c r="S42" i="43"/>
  <c r="N51" i="43"/>
  <c r="T51" i="43"/>
  <c r="I51" i="43"/>
  <c r="S51" i="43"/>
  <c r="E51" i="43"/>
  <c r="R51" i="43"/>
  <c r="M51" i="43"/>
  <c r="L51" i="43"/>
  <c r="G44" i="43"/>
  <c r="E44" i="43"/>
  <c r="R44" i="43"/>
  <c r="S44" i="43"/>
  <c r="P44" i="43"/>
  <c r="I44" i="43"/>
  <c r="O44" i="43"/>
  <c r="T44" i="43"/>
  <c r="K49" i="43"/>
  <c r="D19" i="44"/>
  <c r="E19" i="44" s="1"/>
  <c r="F19" i="44" s="1"/>
  <c r="G19" i="44" s="1"/>
  <c r="G17" i="9"/>
  <c r="F17" i="9"/>
  <c r="C18" i="9"/>
  <c r="C19" i="9"/>
  <c r="H17" i="9"/>
  <c r="Q17" i="9"/>
  <c r="F30" i="9"/>
  <c r="I56" i="9"/>
  <c r="O42" i="9"/>
  <c r="J42" i="9"/>
  <c r="C44" i="9"/>
  <c r="C43" i="9"/>
  <c r="D42" i="9"/>
  <c r="Q42" i="9"/>
  <c r="E42" i="9"/>
  <c r="C17" i="60" l="1"/>
  <c r="D16" i="60"/>
  <c r="E16" i="60"/>
  <c r="G16" i="60"/>
  <c r="F16" i="60"/>
  <c r="D17" i="41"/>
  <c r="G16" i="41"/>
  <c r="C31" i="9"/>
  <c r="A62" i="9"/>
  <c r="C20" i="12"/>
  <c r="D19" i="12"/>
  <c r="F19" i="12"/>
  <c r="E19" i="12"/>
  <c r="H69" i="9"/>
  <c r="N30" i="9"/>
  <c r="C83" i="9"/>
  <c r="C84" i="9" s="1"/>
  <c r="Q68" i="9"/>
  <c r="G68" i="9"/>
  <c r="F68" i="9"/>
  <c r="H68" i="9"/>
  <c r="L69" i="9"/>
  <c r="G69" i="9"/>
  <c r="Q30" i="9"/>
  <c r="L30" i="9"/>
  <c r="Q69" i="9"/>
  <c r="E30" i="9"/>
  <c r="E29" i="9"/>
  <c r="G30" i="9"/>
  <c r="D29" i="9"/>
  <c r="C25" i="41"/>
  <c r="E25" i="41" s="1"/>
  <c r="B62" i="9"/>
  <c r="B14" i="9"/>
  <c r="A20" i="9"/>
  <c r="A34" i="9"/>
  <c r="B34" i="9"/>
  <c r="A48" i="9"/>
  <c r="B20" i="9"/>
  <c r="A6" i="9"/>
  <c r="B18" i="9"/>
  <c r="A14" i="9"/>
  <c r="B76" i="9"/>
  <c r="A76" i="9"/>
  <c r="B42" i="9"/>
  <c r="B90" i="9"/>
  <c r="A90" i="9"/>
  <c r="D17" i="16"/>
  <c r="D18" i="12"/>
  <c r="E18" i="12"/>
  <c r="A42" i="9"/>
  <c r="L52" i="13"/>
  <c r="O52" i="13"/>
  <c r="W52" i="13"/>
  <c r="U52" i="13"/>
  <c r="AC52" i="13"/>
  <c r="E52" i="13"/>
  <c r="P52" i="13"/>
  <c r="V52" i="13"/>
  <c r="AD52" i="13" s="1"/>
  <c r="R52" i="13"/>
  <c r="Y52" i="13"/>
  <c r="N52" i="13"/>
  <c r="A28" i="9"/>
  <c r="B28" i="9"/>
  <c r="F18" i="12"/>
  <c r="Q79" i="9"/>
  <c r="E79" i="9"/>
  <c r="D79" i="9"/>
  <c r="J79" i="9"/>
  <c r="C81" i="9"/>
  <c r="C82" i="9" s="1"/>
  <c r="Q80" i="9"/>
  <c r="K80" i="9"/>
  <c r="M80" i="9"/>
  <c r="D67" i="9"/>
  <c r="Q67" i="9"/>
  <c r="O67" i="9"/>
  <c r="E67" i="9"/>
  <c r="F67" i="9"/>
  <c r="F91" i="9"/>
  <c r="E91" i="9"/>
  <c r="H91" i="9"/>
  <c r="Q91" i="9"/>
  <c r="G91" i="9"/>
  <c r="C94" i="9"/>
  <c r="L92" i="9"/>
  <c r="Q92" i="9"/>
  <c r="F92" i="9"/>
  <c r="C93" i="9"/>
  <c r="H92" i="9"/>
  <c r="G92" i="9"/>
  <c r="O92" i="9"/>
  <c r="AC56" i="13"/>
  <c r="O56" i="13"/>
  <c r="P56" i="13"/>
  <c r="R56" i="13"/>
  <c r="W56" i="13"/>
  <c r="U56" i="13"/>
  <c r="L56" i="13"/>
  <c r="N56" i="13"/>
  <c r="Y56" i="13"/>
  <c r="S56" i="13"/>
  <c r="V56" i="13"/>
  <c r="AD56" i="13" s="1"/>
  <c r="T56" i="13"/>
  <c r="E56" i="13"/>
  <c r="R53" i="43"/>
  <c r="N53" i="43"/>
  <c r="U53" i="43"/>
  <c r="I53" i="43"/>
  <c r="G53" i="43"/>
  <c r="T53" i="43"/>
  <c r="S53" i="43"/>
  <c r="E53" i="43"/>
  <c r="O53" i="43"/>
  <c r="P53" i="43"/>
  <c r="M53" i="43"/>
  <c r="E47" i="43"/>
  <c r="G47" i="43" s="1"/>
  <c r="P47" i="43"/>
  <c r="T47" i="43"/>
  <c r="I47" i="43"/>
  <c r="S47" i="43"/>
  <c r="R47" i="43"/>
  <c r="K52" i="43"/>
  <c r="O47" i="43"/>
  <c r="S49" i="43"/>
  <c r="G49" i="43"/>
  <c r="P49" i="43"/>
  <c r="O49" i="43"/>
  <c r="I49" i="43"/>
  <c r="T49" i="43"/>
  <c r="R49" i="43"/>
  <c r="E49" i="43"/>
  <c r="H44" i="9"/>
  <c r="F44" i="9"/>
  <c r="G44" i="9"/>
  <c r="L44" i="9"/>
  <c r="E44" i="9"/>
  <c r="C45" i="9"/>
  <c r="Q44" i="9"/>
  <c r="N44" i="9"/>
  <c r="L83" i="9"/>
  <c r="G83" i="9"/>
  <c r="Q43" i="9"/>
  <c r="E43" i="9"/>
  <c r="D43" i="9"/>
  <c r="Q56" i="9"/>
  <c r="C58" i="9"/>
  <c r="B56" i="9"/>
  <c r="E56" i="9"/>
  <c r="A56" i="9"/>
  <c r="O56" i="9"/>
  <c r="J56" i="9"/>
  <c r="D56" i="9"/>
  <c r="C57" i="9"/>
  <c r="G18" i="9"/>
  <c r="Q18" i="9"/>
  <c r="A18" i="9"/>
  <c r="H18" i="9"/>
  <c r="I70" i="9"/>
  <c r="C33" i="9"/>
  <c r="Q31" i="9"/>
  <c r="C32" i="9"/>
  <c r="H31" i="9"/>
  <c r="G31" i="9"/>
  <c r="F31" i="9"/>
  <c r="Q19" i="9"/>
  <c r="D19" i="9"/>
  <c r="E19" i="9"/>
  <c r="I19" i="9"/>
  <c r="C18" i="60" l="1"/>
  <c r="E17" i="60"/>
  <c r="D17" i="60"/>
  <c r="G17" i="60"/>
  <c r="F17" i="60"/>
  <c r="D18" i="41"/>
  <c r="G17" i="41"/>
  <c r="Q83" i="9"/>
  <c r="E20" i="12"/>
  <c r="D20" i="12"/>
  <c r="F20" i="12"/>
  <c r="C97" i="9"/>
  <c r="C98" i="9" s="1"/>
  <c r="Q82" i="9"/>
  <c r="G82" i="9"/>
  <c r="F82" i="9"/>
  <c r="H82" i="9" s="1"/>
  <c r="H83" i="9"/>
  <c r="C26" i="41"/>
  <c r="E26" i="41" s="1"/>
  <c r="D32" i="11"/>
  <c r="G32" i="11"/>
  <c r="E32" i="11"/>
  <c r="F32" i="11" s="1"/>
  <c r="J93" i="9"/>
  <c r="E93" i="9"/>
  <c r="D93" i="9"/>
  <c r="Q93" i="9"/>
  <c r="Q94" i="9"/>
  <c r="K94" i="9"/>
  <c r="C95" i="9"/>
  <c r="C96" i="9" s="1"/>
  <c r="M94" i="9"/>
  <c r="O81" i="9"/>
  <c r="Q81" i="9"/>
  <c r="F81" i="9"/>
  <c r="E81" i="9"/>
  <c r="D81" i="9"/>
  <c r="S52" i="43"/>
  <c r="E52" i="43"/>
  <c r="G52" i="43" s="1"/>
  <c r="T52" i="43"/>
  <c r="O52" i="43"/>
  <c r="R52" i="43"/>
  <c r="I52" i="43"/>
  <c r="P52" i="43"/>
  <c r="I84" i="9"/>
  <c r="D33" i="9"/>
  <c r="I33" i="9"/>
  <c r="Q33" i="9"/>
  <c r="E33" i="9"/>
  <c r="H97" i="9"/>
  <c r="L97" i="9"/>
  <c r="G97" i="9"/>
  <c r="Q97" i="9"/>
  <c r="J70" i="9"/>
  <c r="A70" i="9"/>
  <c r="B70" i="9"/>
  <c r="E70" i="9"/>
  <c r="D70" i="9"/>
  <c r="O70" i="9"/>
  <c r="C72" i="9"/>
  <c r="C71" i="9"/>
  <c r="Q70" i="9"/>
  <c r="H32" i="9"/>
  <c r="G32" i="9"/>
  <c r="B32" i="9"/>
  <c r="A32" i="9"/>
  <c r="Q32" i="9"/>
  <c r="H58" i="9"/>
  <c r="N58" i="9"/>
  <c r="L58" i="9"/>
  <c r="G58" i="9"/>
  <c r="F58" i="9"/>
  <c r="C59" i="9"/>
  <c r="Q58" i="9"/>
  <c r="E58" i="9"/>
  <c r="F45" i="9"/>
  <c r="G45" i="9"/>
  <c r="Q45" i="9"/>
  <c r="C46" i="9"/>
  <c r="H45" i="9"/>
  <c r="C47" i="9"/>
  <c r="D57" i="9"/>
  <c r="Q57" i="9"/>
  <c r="E57" i="9"/>
  <c r="C19" i="60" l="1"/>
  <c r="F18" i="60"/>
  <c r="E18" i="60"/>
  <c r="G18" i="60"/>
  <c r="D18" i="60"/>
  <c r="D19" i="41"/>
  <c r="G18" i="41"/>
  <c r="Q96" i="9"/>
  <c r="G96" i="9"/>
  <c r="F96" i="9"/>
  <c r="F95" i="9"/>
  <c r="E95" i="9"/>
  <c r="D95" i="9"/>
  <c r="O95" i="9"/>
  <c r="Q95" i="9"/>
  <c r="F17" i="11"/>
  <c r="G17" i="11" s="1"/>
  <c r="H17" i="11" s="1"/>
  <c r="I17" i="11" s="1"/>
  <c r="J17" i="11" s="1"/>
  <c r="D17" i="11"/>
  <c r="E17" i="11" s="1"/>
  <c r="B46" i="9"/>
  <c r="H46" i="9"/>
  <c r="Q46" i="9"/>
  <c r="G46" i="9"/>
  <c r="A46" i="9"/>
  <c r="C86" i="9"/>
  <c r="J84" i="9"/>
  <c r="D84" i="9"/>
  <c r="B84" i="9"/>
  <c r="O84" i="9"/>
  <c r="E84" i="9"/>
  <c r="C85" i="9"/>
  <c r="A84" i="9"/>
  <c r="Q84" i="9"/>
  <c r="E72" i="9"/>
  <c r="C73" i="9"/>
  <c r="L72" i="9"/>
  <c r="H72" i="9"/>
  <c r="Q72" i="9"/>
  <c r="N72" i="9"/>
  <c r="G72" i="9"/>
  <c r="F72" i="9"/>
  <c r="I47" i="9"/>
  <c r="E47" i="9"/>
  <c r="Q47" i="9"/>
  <c r="D47" i="9"/>
  <c r="H59" i="9"/>
  <c r="C61" i="9"/>
  <c r="F59" i="9"/>
  <c r="G59" i="9"/>
  <c r="Q59" i="9"/>
  <c r="C60" i="9"/>
  <c r="Q71" i="9"/>
  <c r="D71" i="9"/>
  <c r="E71" i="9"/>
  <c r="I98" i="9"/>
  <c r="G19" i="60" l="1"/>
  <c r="F19" i="60"/>
  <c r="E19" i="60"/>
  <c r="D19" i="60"/>
  <c r="D20" i="41"/>
  <c r="G19" i="41"/>
  <c r="H60" i="9"/>
  <c r="Q60" i="9"/>
  <c r="B60" i="9"/>
  <c r="A60" i="9"/>
  <c r="G60" i="9"/>
  <c r="D61" i="9"/>
  <c r="Q61" i="9"/>
  <c r="E61" i="9"/>
  <c r="I61" i="9"/>
  <c r="H73" i="9"/>
  <c r="Q73" i="9"/>
  <c r="C74" i="9"/>
  <c r="G73" i="9"/>
  <c r="F73" i="9"/>
  <c r="C75" i="9"/>
  <c r="E85" i="9"/>
  <c r="D85" i="9"/>
  <c r="Q85" i="9"/>
  <c r="C100" i="9"/>
  <c r="B98" i="9"/>
  <c r="Q98" i="9"/>
  <c r="E98" i="9"/>
  <c r="A98" i="9"/>
  <c r="D98" i="9"/>
  <c r="O98" i="9"/>
  <c r="C99" i="9"/>
  <c r="J98" i="9"/>
  <c r="G86" i="9"/>
  <c r="E86" i="9"/>
  <c r="Q86" i="9"/>
  <c r="L86" i="9"/>
  <c r="C87" i="9"/>
  <c r="N86" i="9"/>
  <c r="H86" i="9"/>
  <c r="F86" i="9"/>
  <c r="D21" i="41" l="1"/>
  <c r="G20" i="41"/>
  <c r="G87" i="9"/>
  <c r="C88" i="9"/>
  <c r="H87" i="9"/>
  <c r="C89" i="9"/>
  <c r="Q87" i="9"/>
  <c r="F87" i="9"/>
  <c r="I75" i="9"/>
  <c r="E75" i="9"/>
  <c r="Q75" i="9"/>
  <c r="D75" i="9"/>
  <c r="B74" i="9"/>
  <c r="A74" i="9"/>
  <c r="Q74" i="9"/>
  <c r="G74" i="9"/>
  <c r="H74" i="9"/>
  <c r="H100" i="9"/>
  <c r="F100" i="9"/>
  <c r="Q100" i="9"/>
  <c r="N100" i="9"/>
  <c r="L100" i="9"/>
  <c r="G100" i="9"/>
  <c r="E100" i="9"/>
  <c r="C101" i="9"/>
  <c r="Q99" i="9"/>
  <c r="D99" i="9"/>
  <c r="E99" i="9"/>
  <c r="D22" i="41" l="1"/>
  <c r="G21" i="41"/>
  <c r="B88" i="9"/>
  <c r="H88" i="9"/>
  <c r="Q88" i="9"/>
  <c r="A88" i="9"/>
  <c r="G88" i="9"/>
  <c r="D89" i="9"/>
  <c r="E89" i="9"/>
  <c r="Q89" i="9"/>
  <c r="I89" i="9"/>
  <c r="C103" i="9"/>
  <c r="C102" i="9"/>
  <c r="H101" i="9"/>
  <c r="F101" i="9"/>
  <c r="Q101" i="9"/>
  <c r="G101" i="9"/>
  <c r="D23" i="41" l="1"/>
  <c r="G22" i="41"/>
  <c r="A102" i="9"/>
  <c r="B102" i="9"/>
  <c r="H102" i="9"/>
  <c r="G102" i="9"/>
  <c r="Q102" i="9"/>
  <c r="D103" i="9"/>
  <c r="E103" i="9"/>
  <c r="I103" i="9"/>
  <c r="Q103" i="9"/>
  <c r="D24" i="41" l="1"/>
  <c r="G23" i="41"/>
  <c r="D25" i="41" l="1"/>
  <c r="G24" i="41"/>
  <c r="D26" i="41" l="1"/>
  <c r="G26" i="41" s="1"/>
  <c r="G2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Tuyen Le Thi Diem</author>
  </authors>
  <commentList>
    <comment ref="B10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
NKT SVC-LOADING: SP-ITC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<sst xmlns="http://schemas.openxmlformats.org/spreadsheetml/2006/main" count="3075" uniqueCount="852">
  <si>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</si>
  <si>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</si>
  <si>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</si>
  <si>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</si>
  <si>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</si>
  <si>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</si>
  <si>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</si>
  <si>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</si>
  <si>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</si>
  <si>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</si>
  <si>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</si>
  <si>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</si>
  <si>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</si>
  <si>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</si>
  <si>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</si>
  <si>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</si>
  <si>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</si>
  <si>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</si>
  <si>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WH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</si>
  <si>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</si>
  <si>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</si>
  <si>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</si>
  <si>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</si>
  <si>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</si>
  <si>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</si>
  <si>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</si>
  <si>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</si>
  <si>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</si>
  <si>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</si>
  <si>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</si>
  <si>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</si>
  <si>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</si>
  <si>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</si>
  <si>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</si>
  <si>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</si>
  <si>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</si>
  <si>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</si>
  <si>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</si>
  <si>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</si>
  <si>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</si>
  <si>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</si>
  <si>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</si>
  <si>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</si>
  <si>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</si>
  <si>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</si>
  <si>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</si>
  <si>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</si>
  <si>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</si>
  <si>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</si>
  <si>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</si>
  <si>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</si>
  <si>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</si>
  <si>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</si>
  <si>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</si>
  <si>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</si>
  <si>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</si>
  <si>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</si>
  <si>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</si>
  <si>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</si>
  <si>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</si>
  <si>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</si>
  <si>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</si>
  <si>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</si>
  <si>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</si>
  <si>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</si>
  <si>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</si>
  <si>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</si>
  <si>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</si>
  <si>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</si>
  <si>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</si>
  <si>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</si>
  <si>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</si>
  <si>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</si>
  <si>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</si>
  <si>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</si>
  <si>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</si>
  <si>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</si>
  <si>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</si>
  <si>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</si>
  <si>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</si>
  <si>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</si>
  <si>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</si>
  <si>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</si>
  <si>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</si>
  <si>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</si>
  <si>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</si>
  <si>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</si>
  <si>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</si>
  <si>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</si>
  <si>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</si>
  <si>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</si>
  <si>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</si>
  <si>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</si>
  <si>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</si>
  <si>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</si>
  <si>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</si>
  <si>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</si>
  <si>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</si>
  <si>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</si>
  <si>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</si>
  <si>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</si>
  <si>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</si>
  <si>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</si>
  <si>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</si>
  <si>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</si>
  <si>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</si>
  <si>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</si>
  <si>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</si>
  <si>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</si>
  <si>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</si>
  <si>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</si>
  <si>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</si>
  <si>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</si>
  <si>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</si>
  <si>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</si>
  <si>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</si>
  <si>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</si>
  <si>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</si>
  <si>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</si>
  <si>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</si>
  <si>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</si>
  <si>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</si>
  <si>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</si>
  <si>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</si>
  <si>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</si>
  <si>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</si>
  <si>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</si>
  <si>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</si>
  <si>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</si>
  <si>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</si>
  <si>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</si>
  <si>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</si>
  <si>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</si>
  <si>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</si>
  <si>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</si>
  <si>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</si>
  <si>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</si>
  <si>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</si>
  <si>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</si>
  <si>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</si>
  <si>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</si>
  <si>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</si>
  <si>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</si>
  <si>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</si>
  <si>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</si>
  <si>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</si>
  <si>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</si>
  <si>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</si>
  <si>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</si>
  <si>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</si>
  <si>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</si>
  <si>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</si>
  <si>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</si>
  <si>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</si>
  <si>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</si>
  <si>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</si>
  <si>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</si>
  <si>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</si>
  <si>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</si>
  <si>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</si>
  <si>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</si>
  <si>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</si>
  <si>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</si>
  <si>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</si>
  <si>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</si>
  <si>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</si>
  <si>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</si>
  <si>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</si>
  <si>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</si>
  <si>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</si>
  <si>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</si>
  <si>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</si>
  <si>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</si>
  <si>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</si>
  <si>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</si>
  <si>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</si>
  <si>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</si>
  <si>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</si>
  <si>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</si>
  <si>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</si>
  <si>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</si>
  <si>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</si>
  <si>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</si>
  <si>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</si>
  <si>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</si>
  <si>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</si>
  <si>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</si>
  <si>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</si>
  <si>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</si>
  <si>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</si>
  <si>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ONE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</si>
  <si>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</si>
  <si>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</si>
  <si>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</si>
  <si>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</si>
  <si>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</si>
  <si>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</si>
  <si>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</si>
  <si>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</si>
  <si>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ICD Tanamexco
Sotrans</t>
  </si>
  <si>
    <t>SENDAI 
VIA YOK</t>
  </si>
  <si>
    <t>HACHINOHE
VIA YOK</t>
  </si>
  <si>
    <t>TOMAKOMAI
VIA YOK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</si>
  <si>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</si>
  <si>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</si>
  <si>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</si>
  <si>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</si>
  <si>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</si>
  <si>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</si>
  <si>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</si>
  <si>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</si>
  <si>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</si>
  <si>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</si>
  <si>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</si>
  <si>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</si>
  <si>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</si>
  <si>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</si>
  <si>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</si>
  <si>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</si>
  <si>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</si>
  <si>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</si>
  <si>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</si>
  <si>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</si>
  <si>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</si>
  <si>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</si>
  <si>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</si>
  <si>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</si>
  <si>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</si>
  <si>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</si>
  <si>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SITC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</si>
  <si>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</si>
  <si>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</si>
  <si>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</si>
  <si>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</si>
  <si>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</si>
  <si>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</si>
  <si>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</si>
  <si>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</si>
  <si>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</si>
  <si>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</si>
  <si>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</si>
  <si>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</si>
  <si>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</si>
  <si>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</si>
  <si>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</si>
  <si>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</si>
  <si>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</si>
  <si>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</si>
  <si>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</si>
  <si>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</si>
  <si>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</si>
  <si>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</si>
  <si>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</si>
  <si>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</si>
  <si>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</si>
  <si>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</si>
  <si>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</si>
  <si>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</si>
  <si>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</si>
  <si>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</si>
  <si>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</si>
  <si>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</si>
  <si>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</si>
  <si>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</si>
  <si>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</si>
  <si>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</si>
  <si>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</si>
  <si>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</si>
  <si>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</si>
  <si>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</si>
  <si>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</si>
  <si>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</si>
  <si>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</si>
  <si>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</si>
  <si>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</si>
  <si>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</si>
  <si>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</si>
  <si>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</si>
  <si>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</si>
  <si>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</si>
  <si>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</si>
  <si>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</si>
  <si>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</si>
  <si>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</si>
  <si>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</si>
  <si>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</si>
  <si>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</si>
  <si>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</si>
  <si>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</si>
  <si>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</si>
  <si>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</si>
  <si>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</si>
  <si>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</si>
  <si>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</si>
  <si>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</si>
  <si>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</si>
  <si>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</si>
  <si>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</si>
  <si>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</si>
  <si>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</si>
  <si>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</si>
  <si>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</si>
  <si>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</si>
  <si>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</si>
  <si>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</si>
  <si>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</si>
  <si>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>SHIMIZU
(SMZ01- 6 Days)</t>
  </si>
  <si>
    <t>TOKYO
(TYO03 - 8 Days)</t>
  </si>
  <si>
    <t>YOKOHAMA
(YOK15- 9 Days)</t>
  </si>
  <si>
    <t xml:space="preserve"> TCTT</t>
  </si>
  <si>
    <t>ETD THU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</si>
  <si>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</si>
  <si>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</si>
  <si>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</si>
  <si>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</si>
  <si>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</si>
  <si>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</si>
  <si>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</si>
  <si>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</si>
  <si>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</si>
  <si>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</si>
  <si>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</si>
  <si>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</si>
  <si>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</si>
  <si>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WAN HAI 287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</si>
  <si>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</si>
  <si>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</si>
  <si>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</si>
  <si>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</si>
  <si>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</si>
  <si>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</si>
  <si>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</si>
  <si>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</si>
  <si>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</si>
  <si>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</si>
  <si>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</si>
  <si>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</si>
  <si>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</si>
  <si>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</si>
  <si>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</si>
  <si>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</si>
  <si>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</si>
  <si>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</si>
  <si>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</si>
  <si>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</si>
  <si>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</si>
  <si>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</si>
  <si>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</si>
  <si>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SHA 
ETA</t>
  </si>
  <si>
    <t>YOK
ETA</t>
  </si>
  <si>
    <t xml:space="preserve"> TOK
ETA</t>
  </si>
  <si>
    <t>ETA/ETD</t>
  </si>
  <si>
    <t>TOKYO ( TYO): Y1(KAMIGUMI )</t>
  </si>
  <si>
    <t>YOKOHAMA ( YOK): HONMOKU BC</t>
  </si>
  <si>
    <t>VESSEL
SERVICE.NSC</t>
  </si>
  <si>
    <t>SHIMIZU
(SMZ01- 09 Days)</t>
  </si>
  <si>
    <t>NAGOYA
(NGO01 - 10 Days)</t>
  </si>
  <si>
    <t>KOBE
(UKB01- 11 Days)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</si>
  <si>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</si>
  <si>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</si>
  <si>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</si>
  <si>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</si>
  <si>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</si>
  <si>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</si>
  <si>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</si>
  <si>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</si>
  <si>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</si>
  <si>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</si>
  <si>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</si>
  <si>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</si>
  <si>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</si>
  <si>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</si>
  <si>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</si>
  <si>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</si>
  <si>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</si>
  <si>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</si>
  <si>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</si>
  <si>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</si>
  <si>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</si>
  <si>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</si>
  <si>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</si>
  <si>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</si>
  <si>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</si>
  <si>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</si>
  <si>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</si>
  <si>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</si>
  <si>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</si>
  <si>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</si>
  <si>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</si>
  <si>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</si>
  <si>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</si>
  <si>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r>
      <rPr>
        <b/>
        <sz val="12"/>
        <color indexed="8"/>
        <rFont val="Times New Roman"/>
        <family val="1"/>
      </rPr>
      <t>NGO</t>
    </r>
    <r>
      <rPr>
        <sz val="12"/>
        <color indexed="8"/>
        <rFont val="Times New Roman"/>
        <family val="1"/>
      </rPr>
      <t xml:space="preserve">
ETA</t>
    </r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</si>
  <si>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</si>
  <si>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</si>
  <si>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</si>
  <si>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</si>
  <si>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</si>
  <si>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</si>
  <si>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</si>
  <si>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</si>
  <si>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</si>
  <si>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8 days</t>
  </si>
  <si>
    <t>WAN HAI 293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</si>
  <si>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</si>
  <si>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</si>
  <si>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</si>
  <si>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</si>
  <si>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</si>
  <si>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</si>
  <si>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</si>
  <si>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Tan Cang Cai Mep Thi Vai (TCTT Port):  22:00 Tuesday</t>
  </si>
  <si>
    <t>Cat Lai / ICDs (Tanamexco, Phuc Long, Transimex, Dong Nai, Binh Duong, Sowatco Long Binh):  22:00 Monday</t>
  </si>
  <si>
    <t>Before 15.00hrs of MON</t>
  </si>
  <si>
    <t>KMTC NAGOYA</t>
  </si>
  <si>
    <t>STARSHIP URSA</t>
  </si>
  <si>
    <t>SKY SUNSHINE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</si>
  <si>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</si>
  <si>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</si>
  <si>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</si>
  <si>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</si>
  <si>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</si>
  <si>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</si>
  <si>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</si>
  <si>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</si>
  <si>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</si>
  <si>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</si>
  <si>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</si>
  <si>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</si>
  <si>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</si>
  <si>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</si>
  <si>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</si>
  <si>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ACX PEARL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</si>
  <si>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</si>
  <si>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</si>
  <si>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</si>
  <si>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</si>
  <si>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</si>
  <si>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</si>
  <si>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</si>
  <si>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</si>
  <si>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</si>
  <si>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</si>
  <si>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</si>
  <si>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</si>
  <si>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SITC RENDE</t>
  </si>
  <si>
    <t>2305N</t>
  </si>
  <si>
    <t>2307N</t>
  </si>
  <si>
    <t>2306N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</si>
  <si>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</si>
  <si>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</si>
  <si>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</si>
  <si>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</si>
  <si>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</si>
  <si>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</si>
  <si>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</si>
  <si>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</si>
  <si>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</si>
  <si>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</si>
  <si>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</si>
  <si>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CV1</t>
  </si>
  <si>
    <t>PAS</t>
  </si>
  <si>
    <t>WAN HAI 368</t>
  </si>
  <si>
    <t>TOKUYAMA</t>
  </si>
  <si>
    <t>10days</t>
  </si>
  <si>
    <t>YOKOHAMA
8 Days</t>
  </si>
  <si>
    <t>KOBE
10 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</si>
  <si>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</si>
  <si>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</si>
  <si>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</si>
  <si>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</si>
  <si>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</si>
  <si>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</si>
  <si>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</si>
  <si>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</si>
  <si>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</si>
  <si>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</si>
  <si>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</si>
  <si>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</si>
  <si>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</si>
  <si>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</si>
  <si>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</si>
  <si>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</si>
  <si>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</si>
  <si>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</si>
  <si>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</si>
  <si>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</si>
  <si>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</si>
  <si>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</si>
  <si>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</si>
  <si>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</si>
  <si>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</si>
  <si>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</si>
  <si>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</si>
  <si>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</si>
  <si>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</si>
  <si>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</si>
  <si>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</si>
  <si>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</si>
  <si>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</si>
  <si>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</si>
  <si>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</si>
  <si>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</si>
  <si>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</si>
  <si>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</si>
  <si>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</si>
  <si>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</si>
  <si>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</si>
  <si>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</si>
  <si>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MILD ORCHID</t>
  </si>
  <si>
    <t>JPYOK ( 7 days)</t>
  </si>
  <si>
    <t>JPTYO ( 8 days)</t>
  </si>
  <si>
    <t>JPNGO (10 days)</t>
  </si>
  <si>
    <t>JPUKB ( 11 days)</t>
  </si>
  <si>
    <t>Cat Lai Giang Nam/ ICDs (Sotrans, Transimex</t>
  </si>
  <si>
    <t>12:00 Friday</t>
  </si>
  <si>
    <t>Tan Cang Cai Mep Thi Vai (TCTT Port)</t>
  </si>
  <si>
    <t>06:00 Saturday</t>
  </si>
  <si>
    <t>YOKOHAMA
(YOK15 - 07 Days)</t>
  </si>
  <si>
    <t>TOKYO
(TYO03 - 08 Days)</t>
  </si>
  <si>
    <t>CNC SULAWESI</t>
  </si>
  <si>
    <t>WAN HAI 370</t>
  </si>
  <si>
    <t>WAN HAI 372</t>
  </si>
  <si>
    <t>KMTC HAIPHONG</t>
  </si>
  <si>
    <t>VESSEL
JSM</t>
  </si>
  <si>
    <t>POS SINGAPORE</t>
  </si>
  <si>
    <t>BLANK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</si>
  <si>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</si>
  <si>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</si>
  <si>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</si>
  <si>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</si>
  <si>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</si>
  <si>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</si>
  <si>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</si>
  <si>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</si>
  <si>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</si>
  <si>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</si>
  <si>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</si>
  <si>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KMTC TOKYO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</si>
  <si>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</si>
  <si>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</si>
  <si>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</si>
  <si>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</si>
  <si>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</si>
  <si>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</si>
  <si>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</si>
  <si>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TS HOCHIMINH</t>
  </si>
  <si>
    <t>KMTC BANGKOK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</si>
  <si>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</si>
  <si>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</si>
  <si>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</si>
  <si>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</si>
  <si>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</si>
  <si>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</si>
  <si>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</si>
  <si>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</si>
  <si>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</si>
  <si>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</si>
  <si>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</si>
  <si>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</si>
  <si>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</si>
  <si>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</si>
  <si>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</si>
  <si>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</si>
  <si>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</si>
  <si>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</si>
  <si>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</si>
  <si>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</si>
  <si>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</si>
  <si>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</si>
  <si>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</si>
  <si>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</si>
  <si>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</si>
  <si>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ZHONG GU NAN HAI</t>
  </si>
  <si>
    <t>SITC HANSHIN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</si>
  <si>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</si>
  <si>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</si>
  <si>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</si>
  <si>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</si>
  <si>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</si>
  <si>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</si>
  <si>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</si>
  <si>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</si>
  <si>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</si>
  <si>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</si>
  <si>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</si>
  <si>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</si>
  <si>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</si>
  <si>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</si>
  <si>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</si>
  <si>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PANJA BHUM</t>
  </si>
  <si>
    <t>YM CERTAINTY</t>
  </si>
  <si>
    <t>SAWASDEE SPICA</t>
  </si>
  <si>
    <t>POS HOCHIMINH</t>
  </si>
  <si>
    <t>SITC FUJIAN</t>
  </si>
  <si>
    <t>AS CARLOTTA</t>
  </si>
  <si>
    <t>WAN HAI 331</t>
  </si>
  <si>
    <t>SITC XINGDE</t>
  </si>
  <si>
    <t>WAN HAI 290</t>
  </si>
  <si>
    <t>WAN HAI 373</t>
  </si>
  <si>
    <t>WAN HAI 359</t>
  </si>
  <si>
    <t>BRIGHT SAKURA</t>
  </si>
  <si>
    <t>SITC JIANGSU</t>
  </si>
  <si>
    <t>SITC CHANGDE</t>
  </si>
  <si>
    <t xml:space="preserve">INTERASIA TRANSCEND </t>
  </si>
  <si>
    <t>2509N</t>
  </si>
  <si>
    <t>2511N</t>
  </si>
  <si>
    <t>2512N</t>
  </si>
  <si>
    <t>2513N</t>
  </si>
  <si>
    <t>ACX DIAMOND</t>
  </si>
  <si>
    <t>AMOUREUX</t>
  </si>
  <si>
    <t>WHITE DRAGON</t>
  </si>
  <si>
    <t>SITC SHANGDE</t>
  </si>
  <si>
    <t>2517N</t>
  </si>
  <si>
    <t>WAN HAI 289</t>
  </si>
  <si>
    <t>SMOOTH WIND</t>
  </si>
  <si>
    <t>2522N</t>
  </si>
  <si>
    <t>SITC SHANDONG</t>
  </si>
  <si>
    <t>VESSEL
VTX3 SERVICE</t>
  </si>
  <si>
    <t>ETD HCM
Sunday</t>
  </si>
  <si>
    <t>VESSEL
KTX2-N SERVICE</t>
  </si>
  <si>
    <t>ETD CAI MEP</t>
  </si>
  <si>
    <t>WAN HAI 333</t>
  </si>
  <si>
    <t xml:space="preserve">BRIGHT TSUBAKI </t>
  </si>
  <si>
    <t>CY VUT: 12:00 TUE</t>
  </si>
  <si>
    <t>CY ICDs: 12:00 MON</t>
  </si>
  <si>
    <t>SI cut off: 10:00 AM MON</t>
  </si>
  <si>
    <t>INTERASIA MOMENTUM</t>
  </si>
  <si>
    <t>CNC SATURN</t>
  </si>
  <si>
    <t>2510N</t>
  </si>
  <si>
    <t>KMTC PUSAN</t>
  </si>
  <si>
    <t>0FXEAN1PL</t>
  </si>
  <si>
    <t>0FXECN1PL</t>
  </si>
  <si>
    <t>INDURO</t>
  </si>
  <si>
    <t>ZHONG GU HUANG HAI</t>
  </si>
  <si>
    <t>INDEPENDENT SPIRIT</t>
  </si>
  <si>
    <t>PANAY</t>
  </si>
  <si>
    <t>0FXEEN1PL</t>
  </si>
  <si>
    <t>0FXEGN1PL</t>
  </si>
  <si>
    <t>0FXEIN1PL</t>
  </si>
  <si>
    <t>0FXEKN1PL</t>
  </si>
  <si>
    <t>0FXEMN1PL</t>
  </si>
  <si>
    <t>0FXEON1PL</t>
  </si>
  <si>
    <t>MCC TAIPEI</t>
  </si>
  <si>
    <t>HEUNG-A HOCHIMINH</t>
  </si>
  <si>
    <t>INTERASIA PURSUIT</t>
  </si>
  <si>
    <t>BRIGHT TSUBAKI</t>
  </si>
  <si>
    <t>IRENES RAINBOW</t>
  </si>
  <si>
    <t>GSL MAREN</t>
  </si>
  <si>
    <t>MAERSK VLADIVOSTOK</t>
  </si>
  <si>
    <t>INTERASIA ELEVATE</t>
  </si>
  <si>
    <t>2532N</t>
  </si>
  <si>
    <t>SINOTRANS OSAKA / 2537E</t>
  </si>
  <si>
    <t>3CGIIN1NC</t>
  </si>
  <si>
    <t>INTERASIA VISION</t>
  </si>
  <si>
    <t xml:space="preserve">NYK PAULA </t>
  </si>
  <si>
    <t xml:space="preserve"> 015N</t>
  </si>
  <si>
    <t xml:space="preserve"> 009N</t>
  </si>
  <si>
    <t>2518N</t>
  </si>
  <si>
    <t>Maersk Nusantara</t>
  </si>
  <si>
    <t>533D</t>
  </si>
  <si>
    <t>SITC KEELUNG</t>
  </si>
  <si>
    <t>2523N</t>
  </si>
  <si>
    <t>2524N</t>
  </si>
  <si>
    <t>2525N</t>
  </si>
  <si>
    <t>2526N</t>
  </si>
  <si>
    <t>2540N</t>
  </si>
  <si>
    <t>SITC MOJI / 2551E</t>
  </si>
  <si>
    <t>SERV</t>
  </si>
  <si>
    <t>POL</t>
  </si>
  <si>
    <t>HO CHI MINH - DIRECT VESSEL</t>
  </si>
  <si>
    <t>DAY</t>
  </si>
  <si>
    <t>SSX</t>
  </si>
  <si>
    <t>THUR</t>
  </si>
  <si>
    <t>CTX2</t>
  </si>
  <si>
    <t>WED</t>
  </si>
  <si>
    <t>MILD CONCERTO</t>
  </si>
  <si>
    <t>MILD SYMPHONY</t>
  </si>
  <si>
    <t>2521N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</si>
  <si>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</si>
  <si>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</si>
  <si>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</si>
  <si>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</si>
  <si>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</si>
  <si>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</si>
  <si>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3CGIMN1NC</t>
  </si>
  <si>
    <t>3CGION1NC</t>
  </si>
  <si>
    <t>3CGIQN1NC</t>
  </si>
  <si>
    <t>3CGISN1NC</t>
  </si>
  <si>
    <t>WAN HAI 326</t>
  </si>
  <si>
    <t>INTERASIA TENACITY</t>
  </si>
  <si>
    <t>WAN HAI 308</t>
  </si>
  <si>
    <t xml:space="preserve">UNI-PRUDENT </t>
  </si>
  <si>
    <t xml:space="preserve">UNI-POPULAR </t>
  </si>
  <si>
    <t xml:space="preserve">UNI-PREMIER </t>
  </si>
  <si>
    <t xml:space="preserve"> 0342-452N</t>
  </si>
  <si>
    <t xml:space="preserve"> 0343-438N</t>
  </si>
  <si>
    <t xml:space="preserve"> 0344-496N</t>
  </si>
  <si>
    <t xml:space="preserve"> 0345-453N</t>
  </si>
  <si>
    <t xml:space="preserve"> 0346-439N</t>
  </si>
  <si>
    <t>538D</t>
  </si>
  <si>
    <t>535D</t>
  </si>
  <si>
    <t>MARINA ONE</t>
  </si>
  <si>
    <t xml:space="preserve"> 519N</t>
  </si>
  <si>
    <t xml:space="preserve"> 040N</t>
  </si>
  <si>
    <t xml:space="preserve"> 520N</t>
  </si>
  <si>
    <t xml:space="preserve"> 016N</t>
  </si>
  <si>
    <t xml:space="preserve"> 041N</t>
  </si>
  <si>
    <t xml:space="preserve"> 521N</t>
  </si>
  <si>
    <t xml:space="preserve"> 279N</t>
  </si>
  <si>
    <t xml:space="preserve"> 351N</t>
  </si>
  <si>
    <t xml:space="preserve"> 017N</t>
  </si>
  <si>
    <t xml:space="preserve"> 010N</t>
  </si>
  <si>
    <t>ARICA BRIDGE</t>
  </si>
  <si>
    <t>NYK CLARA</t>
  </si>
  <si>
    <t xml:space="preserve"> 265N</t>
  </si>
  <si>
    <t xml:space="preserve"> 531N</t>
  </si>
  <si>
    <t>1026N</t>
  </si>
  <si>
    <t xml:space="preserve"> 266N</t>
  </si>
  <si>
    <t xml:space="preserve"> 532N</t>
  </si>
  <si>
    <t>1027N</t>
  </si>
  <si>
    <t xml:space="preserve"> 267N</t>
  </si>
  <si>
    <t xml:space="preserve"> 118N</t>
  </si>
  <si>
    <t xml:space="preserve"> 222N</t>
  </si>
  <si>
    <t xml:space="preserve"> 011N</t>
  </si>
  <si>
    <t>OMIT CAI MEP</t>
  </si>
  <si>
    <t>279N</t>
  </si>
  <si>
    <t>2514N</t>
  </si>
  <si>
    <t>SAWASDEE PACIFIC</t>
  </si>
  <si>
    <t>2541N</t>
  </si>
  <si>
    <t>2528N</t>
  </si>
  <si>
    <t>2529N</t>
  </si>
  <si>
    <t>2544N</t>
  </si>
  <si>
    <t>TBN</t>
  </si>
  <si>
    <t>2542N</t>
  </si>
  <si>
    <t>2546N</t>
  </si>
  <si>
    <t>SINOTRANS OSAKA / 2543E</t>
  </si>
  <si>
    <t>SINOTRANS OSAKA / 2545E</t>
  </si>
  <si>
    <t>SITC MOJI / 2555E</t>
  </si>
  <si>
    <t>SINOTRANS OSAKA / 2547E</t>
  </si>
  <si>
    <t>SIRI BHUM / 2545E</t>
  </si>
  <si>
    <t>SIRI BHUM / 2546E</t>
  </si>
  <si>
    <t>SIRI BHUM / 2547E</t>
  </si>
  <si>
    <t>SITC JUNDE</t>
  </si>
  <si>
    <t>SKIP HCM</t>
  </si>
  <si>
    <t>SITC SHANGHAI</t>
  </si>
  <si>
    <t>SITC RUNDE</t>
  </si>
  <si>
    <t>18A LUU TRONG LU ST, TAN THUAN WARD, HCMC</t>
  </si>
  <si>
    <t>3CGSDN1NC</t>
  </si>
  <si>
    <t>3CGIUN1NC</t>
  </si>
  <si>
    <t>3CGIWN1NC</t>
  </si>
  <si>
    <t>3CGIYN1NC</t>
  </si>
  <si>
    <t>3CGJ0N1NC</t>
  </si>
  <si>
    <t>delay 01/11</t>
  </si>
  <si>
    <t>delay 14/11</t>
  </si>
  <si>
    <t xml:space="preserve"> 023N</t>
  </si>
  <si>
    <t xml:space="preserve"> 021N</t>
  </si>
  <si>
    <t xml:space="preserve"> 024N</t>
  </si>
  <si>
    <t xml:space="preserve">024N </t>
  </si>
  <si>
    <t xml:space="preserve"> 022N</t>
  </si>
  <si>
    <t xml:space="preserve"> 025N</t>
  </si>
  <si>
    <t xml:space="preserve"> 026N</t>
  </si>
  <si>
    <t xml:space="preserve"> 018N</t>
  </si>
  <si>
    <t xml:space="preserve"> 027N</t>
  </si>
  <si>
    <t>533N</t>
  </si>
  <si>
    <t>NYK PAULA</t>
  </si>
  <si>
    <t>1028N</t>
  </si>
  <si>
    <t xml:space="preserve">ARICA BRIDGE </t>
  </si>
  <si>
    <t>268N</t>
  </si>
  <si>
    <t xml:space="preserve">NYK CLARA </t>
  </si>
  <si>
    <t>534N</t>
  </si>
  <si>
    <t>ADDISON</t>
  </si>
  <si>
    <t xml:space="preserve"> 044N</t>
  </si>
  <si>
    <t xml:space="preserve"> 045N</t>
  </si>
  <si>
    <t xml:space="preserve"> 046N</t>
  </si>
  <si>
    <t xml:space="preserve"> 042N</t>
  </si>
  <si>
    <t>ACX CRYSTAL</t>
  </si>
  <si>
    <t xml:space="preserve"> 320N</t>
  </si>
  <si>
    <t xml:space="preserve"> 352N</t>
  </si>
  <si>
    <t xml:space="preserve"> 321N</t>
  </si>
  <si>
    <t>delay 5/11 , load SPITC</t>
  </si>
  <si>
    <t>SKIP TCTT</t>
  </si>
  <si>
    <t>2515N</t>
  </si>
  <si>
    <t>2520N</t>
  </si>
  <si>
    <t>2514E</t>
  </si>
  <si>
    <t>1029E</t>
  </si>
  <si>
    <t>2515E</t>
  </si>
  <si>
    <t>1055N</t>
  </si>
  <si>
    <t>1056N</t>
  </si>
  <si>
    <t>MAERSK MONGLA</t>
  </si>
  <si>
    <t>MAERSK KWANGYANG</t>
  </si>
  <si>
    <t>545D</t>
  </si>
  <si>
    <t>MAERSK NASSJO</t>
  </si>
  <si>
    <t>530D</t>
  </si>
  <si>
    <t>534D</t>
  </si>
  <si>
    <t>540D</t>
  </si>
  <si>
    <t xml:space="preserve">EVER CAST </t>
  </si>
  <si>
    <t>1712-103N</t>
  </si>
  <si>
    <t xml:space="preserve">EVER OPUS </t>
  </si>
  <si>
    <t>1713-061N</t>
  </si>
  <si>
    <t xml:space="preserve">EVER WARM </t>
  </si>
  <si>
    <t>1714-002N</t>
  </si>
  <si>
    <t>1715-104N</t>
  </si>
  <si>
    <t>1716-062N</t>
  </si>
  <si>
    <t>1717-003N</t>
  </si>
  <si>
    <t>1718-105N</t>
  </si>
  <si>
    <t xml:space="preserve">EVER WAFT </t>
  </si>
  <si>
    <t>1719-009N</t>
  </si>
  <si>
    <t>1720-004N</t>
  </si>
  <si>
    <t xml:space="preserve">EVER PRIMA </t>
  </si>
  <si>
    <t xml:space="preserve"> 0347-441N</t>
  </si>
  <si>
    <t xml:space="preserve"> 0348-454N</t>
  </si>
  <si>
    <t xml:space="preserve"> 0349-440N</t>
  </si>
  <si>
    <t xml:space="preserve"> 0350-442N</t>
  </si>
  <si>
    <t xml:space="preserve"> 119N</t>
  </si>
  <si>
    <t xml:space="preserve"> 223N</t>
  </si>
  <si>
    <t xml:space="preserve"> 012N</t>
  </si>
  <si>
    <t xml:space="preserve"> 120N</t>
  </si>
  <si>
    <t>SINOTRANS TIANJIN</t>
  </si>
  <si>
    <t>WES SINA / 435E</t>
  </si>
  <si>
    <t>WES SINA / 436E</t>
  </si>
  <si>
    <t>WES SINA / 437E</t>
  </si>
  <si>
    <t>WES SINA / 438E</t>
  </si>
  <si>
    <t>WES SINA / 439E</t>
  </si>
  <si>
    <t>WES SINA / 440E</t>
  </si>
  <si>
    <t>CONSIGNIA / 113E</t>
  </si>
  <si>
    <t>CONSIGNIA / 114E</t>
  </si>
  <si>
    <t>CONSIGNIA / 115E</t>
  </si>
  <si>
    <t>CONSIGNIA / 116E</t>
  </si>
  <si>
    <t>CONSIGNIA / 117E</t>
  </si>
  <si>
    <t>CONSIGNIA / 118E</t>
  </si>
  <si>
    <t>SIRI BHUM / 2548E</t>
  </si>
  <si>
    <t>SIRI BHUM / 2549E</t>
  </si>
  <si>
    <t>SIRI BHUM / 2550E</t>
  </si>
  <si>
    <t>2530N</t>
  </si>
  <si>
    <t>2531N</t>
  </si>
  <si>
    <t>2547N</t>
  </si>
  <si>
    <t>SITC MACAO</t>
  </si>
  <si>
    <t>SITC XIANDE</t>
  </si>
  <si>
    <t>009N</t>
  </si>
  <si>
    <t>351N</t>
  </si>
  <si>
    <t>017N</t>
  </si>
  <si>
    <t>280N</t>
  </si>
  <si>
    <t>010N</t>
  </si>
  <si>
    <t>352N</t>
  </si>
  <si>
    <t>018N</t>
  </si>
  <si>
    <t>CAT LAI ( VNSGN )</t>
  </si>
  <si>
    <t>TC HIEP PHUOC ( VNTCH )</t>
  </si>
  <si>
    <t>MILD CHORUS</t>
  </si>
  <si>
    <t>2543N</t>
  </si>
  <si>
    <t>2545N</t>
  </si>
  <si>
    <t>2548N</t>
  </si>
  <si>
    <t xml:space="preserve">TC HIEP PHUOC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</si>
</sst>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7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b/>
      <sz val="9"/>
      <color rgb="FFFF0000"/>
      <name val="Calibri"/>
      <family val="2"/>
      <scheme val="minor"/>
    </font>
    <font>
      <sz val="9"/>
      <color rgb="FF000066"/>
      <name val="Calibri"/>
      <family val="2"/>
      <scheme val="min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9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color theme="1" tint="4.9989318521683403E-2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</fills>
  <borders count="2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 style="thin">
        <color indexed="56"/>
      </left>
      <right/>
      <top style="thin">
        <color indexed="56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/>
      <right style="thin">
        <color indexed="18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71" fillId="2" borderId="0" applyNumberFormat="0" applyBorder="0" applyAlignment="0" applyProtection="0">
      <alignment vertical="center"/>
    </xf>
    <xf numFmtId="0" fontId="171" fillId="3" borderId="0" applyNumberFormat="0" applyBorder="0" applyAlignment="0" applyProtection="0">
      <alignment vertical="center"/>
    </xf>
    <xf numFmtId="0" fontId="171" fillId="4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6" borderId="0" applyNumberFormat="0" applyBorder="0" applyAlignment="0" applyProtection="0">
      <alignment vertical="center"/>
    </xf>
    <xf numFmtId="0" fontId="171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71" fillId="8" borderId="0" applyNumberFormat="0" applyBorder="0" applyAlignment="0" applyProtection="0">
      <alignment vertical="center"/>
    </xf>
    <xf numFmtId="0" fontId="171" fillId="9" borderId="0" applyNumberFormat="0" applyBorder="0" applyAlignment="0" applyProtection="0">
      <alignment vertical="center"/>
    </xf>
    <xf numFmtId="0" fontId="171" fillId="10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8" borderId="0" applyNumberFormat="0" applyBorder="0" applyAlignment="0" applyProtection="0">
      <alignment vertical="center"/>
    </xf>
    <xf numFmtId="0" fontId="171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72" fillId="12" borderId="0" applyNumberFormat="0" applyBorder="0" applyAlignment="0" applyProtection="0">
      <alignment vertical="center"/>
    </xf>
    <xf numFmtId="0" fontId="172" fillId="9" borderId="0" applyNumberFormat="0" applyBorder="0" applyAlignment="0" applyProtection="0">
      <alignment vertical="center"/>
    </xf>
    <xf numFmtId="0" fontId="172" fillId="10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9" fillId="0" borderId="0"/>
    <xf numFmtId="0" fontId="215" fillId="0" borderId="0"/>
    <xf numFmtId="0" fontId="19" fillId="0" borderId="0"/>
    <xf numFmtId="0" fontId="215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55" fillId="0" borderId="0"/>
    <xf numFmtId="0" fontId="155" fillId="0" borderId="0"/>
    <xf numFmtId="0" fontId="215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55" fillId="0" borderId="0"/>
    <xf numFmtId="0" fontId="155" fillId="0" borderId="0"/>
    <xf numFmtId="0" fontId="160" fillId="0" borderId="0"/>
    <xf numFmtId="0" fontId="160" fillId="0" borderId="0"/>
    <xf numFmtId="0" fontId="215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215" fillId="0" borderId="0"/>
    <xf numFmtId="0" fontId="215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14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14" fillId="0" borderId="0"/>
    <xf numFmtId="0" fontId="214" fillId="0" borderId="0"/>
    <xf numFmtId="0" fontId="50" fillId="0" borderId="0"/>
    <xf numFmtId="0" fontId="7" fillId="0" borderId="0"/>
    <xf numFmtId="0" fontId="215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1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23" fillId="0" borderId="0"/>
    <xf numFmtId="0" fontId="214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92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2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72" fillId="16" borderId="0" applyNumberFormat="0" applyBorder="0" applyAlignment="0" applyProtection="0">
      <alignment vertical="center"/>
    </xf>
    <xf numFmtId="0" fontId="172" fillId="17" borderId="0" applyNumberFormat="0" applyBorder="0" applyAlignment="0" applyProtection="0">
      <alignment vertical="center"/>
    </xf>
    <xf numFmtId="0" fontId="172" fillId="18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9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1" borderId="2" applyNumberFormat="0" applyAlignment="0" applyProtection="0">
      <alignment vertical="center"/>
    </xf>
    <xf numFmtId="0" fontId="175" fillId="24" borderId="0" applyNumberFormat="0" applyBorder="0" applyAlignment="0" applyProtection="0">
      <alignment vertical="center"/>
    </xf>
    <xf numFmtId="0" fontId="176" fillId="25" borderId="10" applyNumberFormat="0" applyFont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79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80" fillId="3" borderId="0" applyNumberFormat="0" applyBorder="0" applyAlignment="0" applyProtection="0">
      <alignment vertical="center"/>
    </xf>
    <xf numFmtId="178" fontId="181" fillId="0" borderId="0" applyFont="0" applyFill="0" applyBorder="0" applyAlignment="0" applyProtection="0">
      <alignment vertical="center"/>
    </xf>
    <xf numFmtId="180" fontId="181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82" fillId="4" borderId="0" applyNumberFormat="0" applyBorder="0" applyAlignment="0" applyProtection="0">
      <alignment vertical="center"/>
    </xf>
    <xf numFmtId="0" fontId="183" fillId="0" borderId="5" applyNumberFormat="0" applyFill="0" applyAlignment="0" applyProtection="0">
      <alignment vertical="center"/>
    </xf>
    <xf numFmtId="0" fontId="184" fillId="0" borderId="6" applyNumberFormat="0" applyFill="0" applyAlignment="0" applyProtection="0">
      <alignment vertical="center"/>
    </xf>
    <xf numFmtId="0" fontId="185" fillId="0" borderId="7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81" fillId="0" borderId="0" applyFont="0" applyFill="0" applyBorder="0" applyAlignment="0" applyProtection="0">
      <alignment vertical="center"/>
    </xf>
    <xf numFmtId="204" fontId="181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9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60" fillId="0" borderId="0"/>
    <xf numFmtId="0" fontId="1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5" fillId="0" borderId="0"/>
    <xf numFmtId="0" fontId="181" fillId="0" borderId="0"/>
    <xf numFmtId="0" fontId="265" fillId="0" borderId="0"/>
  </cellStyleXfs>
  <cellXfs count="1379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Font="1" applyBorder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Border="1" applyAlignment="1">
      <alignment horizontal="center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1" fillId="27" borderId="23" xfId="0" applyFont="1" applyFill="1" applyBorder="1" applyAlignment="1">
      <alignment horizontal="center"/>
    </xf>
    <xf numFmtId="169" fontId="151" fillId="27" borderId="23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/>
    </xf>
    <xf numFmtId="169" fontId="151" fillId="27" borderId="25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wrapText="1"/>
    </xf>
    <xf numFmtId="169" fontId="151" fillId="27" borderId="26" xfId="0" applyNumberFormat="1" applyFont="1" applyFill="1" applyBorder="1" applyAlignment="1">
      <alignment horizontal="center"/>
    </xf>
    <xf numFmtId="0" fontId="154" fillId="0" borderId="0" xfId="0" applyFont="1"/>
    <xf numFmtId="0" fontId="157" fillId="0" borderId="0" xfId="0" applyFont="1" applyBorder="1"/>
    <xf numFmtId="0" fontId="157" fillId="0" borderId="0" xfId="0" applyFont="1" applyFill="1" applyBorder="1"/>
    <xf numFmtId="0" fontId="158" fillId="0" borderId="0" xfId="0" applyFont="1" applyFill="1" applyBorder="1"/>
    <xf numFmtId="0" fontId="158" fillId="0" borderId="0" xfId="0" applyFont="1" applyBorder="1"/>
    <xf numFmtId="0" fontId="217" fillId="0" borderId="0" xfId="0" applyFont="1"/>
    <xf numFmtId="0" fontId="217" fillId="0" borderId="0" xfId="0" applyFont="1" applyFill="1" applyBorder="1" applyAlignment="1" applyProtection="1">
      <alignment horizontal="left"/>
      <protection hidden="1"/>
    </xf>
    <xf numFmtId="0" fontId="217" fillId="0" borderId="0" xfId="0" applyFont="1" applyFill="1"/>
    <xf numFmtId="0" fontId="218" fillId="29" borderId="0" xfId="236" applyFont="1" applyFill="1" applyAlignment="1" applyProtection="1">
      <alignment vertical="center"/>
      <protection hidden="1"/>
    </xf>
    <xf numFmtId="0" fontId="219" fillId="0" borderId="0" xfId="0" applyFont="1"/>
    <xf numFmtId="0" fontId="219" fillId="0" borderId="0" xfId="0" applyFont="1" applyAlignment="1">
      <alignment horizontal="centerContinuous"/>
    </xf>
    <xf numFmtId="0" fontId="220" fillId="0" borderId="0" xfId="0" applyFont="1" applyAlignment="1">
      <alignment horizontal="center"/>
    </xf>
    <xf numFmtId="0" fontId="221" fillId="0" borderId="0" xfId="0" applyFont="1" applyAlignment="1">
      <alignment horizontal="left"/>
    </xf>
    <xf numFmtId="0" fontId="220" fillId="0" borderId="0" xfId="0" applyFont="1" applyAlignment="1">
      <alignment horizontal="centerContinuous"/>
    </xf>
    <xf numFmtId="0" fontId="220" fillId="0" borderId="0" xfId="0" applyFont="1" applyFill="1" applyAlignment="1">
      <alignment horizontal="centerContinuous"/>
    </xf>
    <xf numFmtId="0" fontId="222" fillId="0" borderId="0" xfId="198" applyFont="1" applyAlignment="1">
      <alignment horizontal="left" vertical="top" wrapText="1"/>
    </xf>
    <xf numFmtId="0" fontId="222" fillId="0" borderId="0" xfId="198" applyFont="1" applyAlignment="1">
      <alignment horizontal="left" vertical="center" wrapText="1"/>
    </xf>
    <xf numFmtId="166" fontId="223" fillId="0" borderId="0" xfId="198" applyNumberFormat="1" applyFont="1" applyBorder="1" applyAlignment="1">
      <alignment horizontal="center" vertical="center"/>
    </xf>
    <xf numFmtId="16" fontId="161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 applyBorder="1" applyAlignment="1">
      <alignment horizontal="center" vertical="center"/>
    </xf>
    <xf numFmtId="166" fontId="218" fillId="0" borderId="0" xfId="0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vertical="center"/>
    </xf>
    <xf numFmtId="16" fontId="218" fillId="0" borderId="0" xfId="0" applyNumberFormat="1" applyFont="1" applyFill="1" applyBorder="1" applyAlignment="1">
      <alignment horizontal="center"/>
    </xf>
    <xf numFmtId="175" fontId="218" fillId="0" borderId="0" xfId="0" applyNumberFormat="1" applyFont="1" applyFill="1" applyBorder="1" applyAlignment="1">
      <alignment horizontal="center" vertical="center"/>
    </xf>
    <xf numFmtId="16" fontId="218" fillId="0" borderId="0" xfId="0" applyNumberFormat="1" applyFont="1" applyFill="1" applyBorder="1" applyAlignment="1">
      <alignment horizontal="center" vertical="center"/>
    </xf>
    <xf numFmtId="174" fontId="218" fillId="0" borderId="0" xfId="0" applyNumberFormat="1" applyFont="1" applyFill="1" applyBorder="1" applyAlignment="1">
      <alignment horizontal="center" vertical="center"/>
    </xf>
    <xf numFmtId="201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/>
    <xf numFmtId="0" fontId="218" fillId="0" borderId="0" xfId="0" applyFont="1"/>
    <xf numFmtId="169" fontId="218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8" fillId="30" borderId="28" xfId="236" applyFont="1" applyFill="1" applyBorder="1" applyAlignment="1" applyProtection="1">
      <alignment horizontal="center" vertical="center"/>
      <protection hidden="1"/>
    </xf>
    <xf numFmtId="0" fontId="218" fillId="0" borderId="0" xfId="236" applyFont="1" applyFill="1" applyAlignment="1" applyProtection="1">
      <alignment vertical="center"/>
      <protection hidden="1"/>
    </xf>
    <xf numFmtId="0" fontId="218" fillId="0" borderId="0" xfId="236" applyFont="1" applyFill="1" applyBorder="1" applyAlignment="1" applyProtection="1">
      <alignment vertical="center"/>
      <protection hidden="1"/>
    </xf>
    <xf numFmtId="0" fontId="218" fillId="0" borderId="0" xfId="0" applyFont="1" applyBorder="1"/>
    <xf numFmtId="16" fontId="224" fillId="0" borderId="0" xfId="0" applyNumberFormat="1" applyFont="1" applyFill="1" applyBorder="1" applyAlignment="1">
      <alignment horizontal="center"/>
    </xf>
    <xf numFmtId="16" fontId="224" fillId="0" borderId="0" xfId="0" applyNumberFormat="1" applyFont="1" applyFill="1" applyBorder="1" applyAlignment="1">
      <alignment horizontal="center" vertical="center"/>
    </xf>
    <xf numFmtId="0" fontId="224" fillId="0" borderId="0" xfId="0" applyFont="1" applyFill="1"/>
    <xf numFmtId="16" fontId="218" fillId="0" borderId="0" xfId="0" applyNumberFormat="1" applyFont="1" applyBorder="1" applyAlignment="1">
      <alignment horizontal="center"/>
    </xf>
    <xf numFmtId="0" fontId="218" fillId="0" borderId="0" xfId="0" applyFont="1" applyBorder="1" applyAlignment="1">
      <alignment horizontal="center"/>
    </xf>
    <xf numFmtId="200" fontId="218" fillId="0" borderId="0" xfId="0" applyNumberFormat="1" applyFont="1" applyBorder="1" applyAlignment="1">
      <alignment horizontal="center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167" fontId="218" fillId="29" borderId="30" xfId="236" applyNumberFormat="1" applyFont="1" applyFill="1" applyBorder="1" applyAlignment="1" applyProtection="1">
      <alignment horizontal="center" vertical="center"/>
      <protection hidden="1"/>
    </xf>
    <xf numFmtId="167" fontId="225" fillId="29" borderId="29" xfId="236" applyNumberFormat="1" applyFont="1" applyFill="1" applyBorder="1" applyAlignment="1" applyProtection="1">
      <alignment horizontal="center" vertical="center"/>
      <protection hidden="1"/>
    </xf>
    <xf numFmtId="167" fontId="225" fillId="29" borderId="30" xfId="236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Alignment="1">
      <alignment vertical="center"/>
    </xf>
    <xf numFmtId="0" fontId="226" fillId="0" borderId="0" xfId="0" applyFont="1"/>
    <xf numFmtId="0" fontId="151" fillId="27" borderId="31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/>
    <xf numFmtId="169" fontId="151" fillId="27" borderId="32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vertical="center"/>
    </xf>
    <xf numFmtId="169" fontId="151" fillId="27" borderId="31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/>
    </xf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4" fillId="0" borderId="0" xfId="321" applyFont="1" applyFill="1" applyBorder="1" applyAlignment="1">
      <alignment vertical="center"/>
    </xf>
    <xf numFmtId="167" fontId="165" fillId="0" borderId="0" xfId="321" applyNumberFormat="1" applyFont="1" applyFill="1" applyBorder="1" applyAlignment="1">
      <alignment horizontal="center" vertical="center"/>
    </xf>
    <xf numFmtId="0" fontId="166" fillId="0" borderId="0" xfId="321" applyFont="1" applyFill="1"/>
    <xf numFmtId="0" fontId="227" fillId="0" borderId="0" xfId="321" applyFont="1" applyFill="1" applyBorder="1" applyAlignment="1"/>
    <xf numFmtId="0" fontId="228" fillId="0" borderId="0" xfId="106" applyFont="1" applyAlignment="1" applyProtection="1"/>
    <xf numFmtId="167" fontId="225" fillId="29" borderId="34" xfId="236" applyNumberFormat="1" applyFont="1" applyFill="1" applyBorder="1" applyAlignment="1" applyProtection="1">
      <alignment horizontal="center" vertical="center"/>
      <protection hidden="1"/>
    </xf>
    <xf numFmtId="0" fontId="229" fillId="0" borderId="0" xfId="0" applyFont="1"/>
    <xf numFmtId="0" fontId="230" fillId="0" borderId="0" xfId="0" applyFont="1" applyBorder="1"/>
    <xf numFmtId="0" fontId="231" fillId="0" borderId="0" xfId="0" applyFont="1" applyBorder="1"/>
    <xf numFmtId="0" fontId="190" fillId="0" borderId="0" xfId="0" applyFont="1"/>
    <xf numFmtId="166" fontId="191" fillId="0" borderId="0" xfId="0" applyNumberFormat="1" applyFont="1" applyAlignment="1">
      <alignment horizontal="center"/>
    </xf>
    <xf numFmtId="166" fontId="191" fillId="0" borderId="0" xfId="0" applyNumberFormat="1" applyFont="1" applyAlignment="1">
      <alignment horizontal="left"/>
    </xf>
    <xf numFmtId="0" fontId="232" fillId="26" borderId="0" xfId="106" quotePrefix="1" applyFont="1" applyFill="1" applyBorder="1" applyAlignment="1" applyProtection="1">
      <alignment horizontal="left"/>
    </xf>
    <xf numFmtId="0" fontId="228" fillId="0" borderId="0" xfId="106" applyFont="1" applyFill="1" applyAlignment="1" applyProtection="1">
      <alignment vertical="center"/>
      <protection hidden="1"/>
    </xf>
    <xf numFmtId="0" fontId="228" fillId="0" borderId="0" xfId="106" applyFont="1" applyAlignment="1" applyProtection="1">
      <alignment horizontal="left"/>
    </xf>
    <xf numFmtId="0" fontId="228" fillId="0" borderId="0" xfId="106" applyFont="1" applyFill="1" applyAlignment="1" applyProtection="1"/>
    <xf numFmtId="0" fontId="228" fillId="0" borderId="0" xfId="106" applyFont="1" applyFill="1" applyBorder="1" applyAlignment="1" applyProtection="1">
      <protection hidden="1"/>
    </xf>
    <xf numFmtId="0" fontId="233" fillId="28" borderId="0" xfId="323" applyFont="1" applyFill="1" applyBorder="1" applyAlignment="1"/>
    <xf numFmtId="206" fontId="233" fillId="28" borderId="0" xfId="323" applyNumberFormat="1" applyFont="1" applyFill="1" applyBorder="1" applyAlignment="1">
      <alignment horizontal="right" vertical="center"/>
    </xf>
    <xf numFmtId="0" fontId="233" fillId="28" borderId="0" xfId="323" applyFont="1" applyFill="1" applyBorder="1" applyAlignment="1">
      <alignment horizontal="center"/>
    </xf>
    <xf numFmtId="207" fontId="233" fillId="28" borderId="0" xfId="323" applyNumberFormat="1" applyFont="1" applyFill="1" applyBorder="1" applyAlignment="1">
      <alignment horizontal="center"/>
    </xf>
    <xf numFmtId="0" fontId="234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32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32" fillId="26" borderId="0" xfId="106" applyFont="1" applyFill="1" applyBorder="1" applyAlignment="1" applyProtection="1">
      <alignment horizontal="left"/>
    </xf>
    <xf numFmtId="0" fontId="232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8" fillId="0" borderId="0" xfId="321" applyFont="1" applyFill="1" applyBorder="1" applyAlignment="1">
      <alignment horizontal="left" vertical="center"/>
    </xf>
    <xf numFmtId="167" fontId="218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32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8" fillId="29" borderId="35" xfId="236" applyFont="1" applyFill="1" applyBorder="1" applyAlignment="1" applyProtection="1">
      <alignment vertical="center"/>
      <protection hidden="1"/>
    </xf>
    <xf numFmtId="0" fontId="218" fillId="29" borderId="36" xfId="236" applyFont="1" applyFill="1" applyBorder="1" applyAlignment="1" applyProtection="1">
      <alignment horizontal="right" vertical="center"/>
      <protection hidden="1"/>
    </xf>
    <xf numFmtId="17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8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applyNumberFormat="1" applyFont="1" applyFill="1" applyBorder="1" applyAlignment="1" applyProtection="1">
      <alignment horizontal="center" vertical="center"/>
      <protection hidden="1"/>
    </xf>
    <xf numFmtId="167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40" xfId="236" applyNumberFormat="1" applyFont="1" applyFill="1" applyBorder="1" applyAlignment="1" applyProtection="1">
      <alignment horizontal="center" vertical="center"/>
      <protection hidden="1"/>
    </xf>
    <xf numFmtId="0" fontId="218" fillId="29" borderId="41" xfId="236" applyFont="1" applyFill="1" applyBorder="1" applyAlignment="1" applyProtection="1">
      <alignment vertical="center"/>
      <protection hidden="1"/>
    </xf>
    <xf numFmtId="0" fontId="218" fillId="29" borderId="42" xfId="236" applyFont="1" applyFill="1" applyBorder="1" applyAlignment="1" applyProtection="1">
      <alignment horizontal="right" vertical="center"/>
      <protection hidden="1"/>
    </xf>
    <xf numFmtId="170" fontId="218" fillId="29" borderId="43" xfId="236" applyNumberFormat="1" applyFont="1" applyFill="1" applyBorder="1" applyAlignment="1" applyProtection="1">
      <alignment horizontal="center" vertical="center"/>
      <protection hidden="1"/>
    </xf>
    <xf numFmtId="167" fontId="218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7" fillId="29" borderId="8" xfId="0" applyNumberFormat="1" applyFont="1" applyFill="1" applyBorder="1" applyAlignment="1">
      <alignment horizontal="center"/>
    </xf>
    <xf numFmtId="16" fontId="217" fillId="29" borderId="47" xfId="0" applyNumberFormat="1" applyFont="1" applyFill="1" applyBorder="1" applyAlignment="1">
      <alignment horizontal="center"/>
    </xf>
    <xf numFmtId="0" fontId="217" fillId="29" borderId="0" xfId="0" applyFont="1" applyFill="1"/>
    <xf numFmtId="0" fontId="218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8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4" fillId="29" borderId="0" xfId="0" applyFont="1" applyFill="1"/>
    <xf numFmtId="0" fontId="0" fillId="29" borderId="0" xfId="0" applyFill="1"/>
    <xf numFmtId="0" fontId="163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69" fontId="7" fillId="29" borderId="8" xfId="0" applyNumberFormat="1" applyFont="1" applyFill="1" applyBorder="1" applyAlignment="1">
      <alignment horizontal="center"/>
    </xf>
    <xf numFmtId="169" fontId="7" fillId="29" borderId="47" xfId="0" applyNumberFormat="1" applyFont="1" applyFill="1" applyBorder="1" applyAlignment="1">
      <alignment horizontal="center"/>
    </xf>
    <xf numFmtId="199" fontId="18" fillId="29" borderId="50" xfId="0" applyNumberFormat="1" applyFont="1" applyFill="1" applyBorder="1" applyAlignment="1">
      <alignment horizontal="center" vertical="center"/>
    </xf>
    <xf numFmtId="0" fontId="233" fillId="29" borderId="51" xfId="323" applyFont="1" applyFill="1" applyBorder="1" applyAlignment="1">
      <alignment horizontal="left" vertical="center"/>
    </xf>
    <xf numFmtId="0" fontId="218" fillId="30" borderId="54" xfId="236" applyFont="1" applyFill="1" applyBorder="1" applyAlignment="1" applyProtection="1">
      <alignment horizontal="center" vertical="center"/>
      <protection hidden="1"/>
    </xf>
    <xf numFmtId="0" fontId="218" fillId="30" borderId="55" xfId="236" applyFont="1" applyFill="1" applyBorder="1" applyAlignment="1" applyProtection="1">
      <alignment horizontal="center" vertical="center" wrapText="1"/>
      <protection hidden="1"/>
    </xf>
    <xf numFmtId="0" fontId="163" fillId="29" borderId="56" xfId="0" applyFont="1" applyFill="1" applyBorder="1" applyAlignment="1">
      <alignment horizontal="left" vertical="center"/>
    </xf>
    <xf numFmtId="16" fontId="218" fillId="29" borderId="57" xfId="0" applyNumberFormat="1" applyFont="1" applyFill="1" applyBorder="1" applyAlignment="1">
      <alignment horizontal="center" vertical="center"/>
    </xf>
    <xf numFmtId="16" fontId="218" fillId="29" borderId="58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37" fillId="0" borderId="0" xfId="0" applyFont="1" applyFill="1"/>
    <xf numFmtId="0" fontId="218" fillId="30" borderId="59" xfId="236" applyFont="1" applyFill="1" applyBorder="1" applyAlignment="1" applyProtection="1">
      <alignment horizontal="center" vertical="center"/>
      <protection hidden="1"/>
    </xf>
    <xf numFmtId="0" fontId="218" fillId="30" borderId="0" xfId="236" applyFont="1" applyFill="1" applyBorder="1" applyAlignment="1" applyProtection="1">
      <alignment horizontal="center" vertical="center"/>
      <protection hidden="1"/>
    </xf>
    <xf numFmtId="16" fontId="217" fillId="29" borderId="47" xfId="322" quotePrefix="1" applyNumberFormat="1" applyFont="1" applyFill="1" applyBorder="1" applyAlignment="1">
      <alignment horizontal="center" vertical="center"/>
    </xf>
    <xf numFmtId="0" fontId="218" fillId="29" borderId="0" xfId="0" applyFont="1" applyFill="1"/>
    <xf numFmtId="0" fontId="167" fillId="29" borderId="0" xfId="0" applyFont="1" applyFill="1" applyAlignment="1">
      <alignment vertical="center"/>
    </xf>
    <xf numFmtId="0" fontId="224" fillId="29" borderId="0" xfId="0" applyFont="1" applyFill="1"/>
    <xf numFmtId="174" fontId="218" fillId="29" borderId="60" xfId="0" applyNumberFormat="1" applyFont="1" applyFill="1" applyBorder="1" applyAlignment="1">
      <alignment horizontal="center" vertical="center"/>
    </xf>
    <xf numFmtId="193" fontId="218" fillId="29" borderId="58" xfId="0" applyNumberFormat="1" applyFont="1" applyFill="1" applyBorder="1" applyAlignment="1">
      <alignment horizontal="center" vertical="center"/>
    </xf>
    <xf numFmtId="174" fontId="218" fillId="29" borderId="61" xfId="0" applyNumberFormat="1" applyFont="1" applyFill="1" applyBorder="1" applyAlignment="1">
      <alignment horizontal="center" vertical="center"/>
    </xf>
    <xf numFmtId="193" fontId="218" fillId="29" borderId="57" xfId="0" applyNumberFormat="1" applyFont="1" applyFill="1" applyBorder="1" applyAlignment="1">
      <alignment horizontal="center" vertical="center"/>
    </xf>
    <xf numFmtId="0" fontId="219" fillId="0" borderId="0" xfId="0" applyFont="1" applyBorder="1"/>
    <xf numFmtId="0" fontId="219" fillId="0" borderId="0" xfId="0" applyFont="1" applyAlignment="1">
      <alignment horizontal="center"/>
    </xf>
    <xf numFmtId="0" fontId="142" fillId="29" borderId="62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7" fillId="29" borderId="63" xfId="0" applyNumberFormat="1" applyFont="1" applyFill="1" applyBorder="1" applyAlignment="1">
      <alignment horizontal="center" vertical="center"/>
    </xf>
    <xf numFmtId="166" fontId="217" fillId="29" borderId="57" xfId="0" applyNumberFormat="1" applyFont="1" applyFill="1" applyBorder="1" applyAlignment="1">
      <alignment horizontal="center" vertical="center"/>
    </xf>
    <xf numFmtId="199" fontId="18" fillId="29" borderId="56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7" fillId="29" borderId="0" xfId="0" applyFont="1" applyFill="1"/>
    <xf numFmtId="167" fontId="218" fillId="29" borderId="57" xfId="321" applyNumberFormat="1" applyFont="1" applyFill="1" applyBorder="1" applyAlignment="1">
      <alignment horizontal="center" vertical="center"/>
    </xf>
    <xf numFmtId="167" fontId="218" fillId="29" borderId="64" xfId="321" applyNumberFormat="1" applyFont="1" applyFill="1" applyBorder="1" applyAlignment="1">
      <alignment horizontal="center" vertical="center"/>
    </xf>
    <xf numFmtId="174" fontId="218" fillId="29" borderId="49" xfId="0" applyNumberFormat="1" applyFont="1" applyFill="1" applyBorder="1" applyAlignment="1">
      <alignment horizontal="center" vertical="center"/>
    </xf>
    <xf numFmtId="0" fontId="233" fillId="31" borderId="63" xfId="323" applyFont="1" applyFill="1" applyBorder="1" applyAlignment="1">
      <alignment horizontal="center" vertical="center" wrapText="1"/>
    </xf>
    <xf numFmtId="169" fontId="18" fillId="29" borderId="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3" fillId="29" borderId="65" xfId="0" applyFont="1" applyFill="1" applyBorder="1" applyAlignment="1">
      <alignment horizontal="left" vertical="center"/>
    </xf>
    <xf numFmtId="199" fontId="18" fillId="29" borderId="65" xfId="0" applyNumberFormat="1" applyFont="1" applyFill="1" applyBorder="1" applyAlignment="1">
      <alignment horizontal="center" vertical="center"/>
    </xf>
    <xf numFmtId="172" fontId="18" fillId="29" borderId="65" xfId="0" applyNumberFormat="1" applyFont="1" applyFill="1" applyBorder="1" applyAlignment="1">
      <alignment horizontal="center" vertical="center"/>
    </xf>
    <xf numFmtId="172" fontId="18" fillId="29" borderId="56" xfId="0" applyNumberFormat="1" applyFont="1" applyFill="1" applyBorder="1" applyAlignment="1">
      <alignment horizontal="center" vertical="center"/>
    </xf>
    <xf numFmtId="0" fontId="218" fillId="29" borderId="61" xfId="321" applyFont="1" applyFill="1" applyBorder="1" applyAlignment="1">
      <alignment horizontal="left" vertical="center"/>
    </xf>
    <xf numFmtId="0" fontId="196" fillId="29" borderId="0" xfId="0" applyFont="1" applyFill="1"/>
    <xf numFmtId="0" fontId="196" fillId="29" borderId="0" xfId="0" applyFont="1" applyFill="1" applyBorder="1"/>
    <xf numFmtId="202" fontId="218" fillId="29" borderId="8" xfId="0" applyNumberFormat="1" applyFont="1" applyFill="1" applyBorder="1" applyAlignment="1">
      <alignment horizontal="center" vertical="center"/>
    </xf>
    <xf numFmtId="16" fontId="218" fillId="29" borderId="8" xfId="0" applyNumberFormat="1" applyFont="1" applyFill="1" applyBorder="1" applyAlignment="1">
      <alignment horizontal="center" vertical="center"/>
    </xf>
    <xf numFmtId="16" fontId="218" fillId="29" borderId="47" xfId="0" applyNumberFormat="1" applyFont="1" applyFill="1" applyBorder="1" applyAlignment="1">
      <alignment horizontal="center" vertical="center"/>
    </xf>
    <xf numFmtId="193" fontId="218" fillId="29" borderId="8" xfId="0" applyNumberFormat="1" applyFont="1" applyFill="1" applyBorder="1" applyAlignment="1">
      <alignment horizontal="center" vertical="center"/>
    </xf>
    <xf numFmtId="16" fontId="218" fillId="29" borderId="64" xfId="0" applyNumberFormat="1" applyFont="1" applyFill="1" applyBorder="1" applyAlignment="1">
      <alignment horizontal="center" vertical="center"/>
    </xf>
    <xf numFmtId="16" fontId="218" fillId="29" borderId="66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9" fillId="29" borderId="8" xfId="0" applyNumberFormat="1" applyFont="1" applyFill="1" applyBorder="1" applyAlignment="1">
      <alignment horizontal="center" vertical="center"/>
    </xf>
    <xf numFmtId="16" fontId="219" fillId="29" borderId="47" xfId="0" applyNumberFormat="1" applyFont="1" applyFill="1" applyBorder="1" applyAlignment="1">
      <alignment horizontal="center" vertical="center"/>
    </xf>
    <xf numFmtId="16" fontId="219" fillId="29" borderId="57" xfId="0" applyNumberFormat="1" applyFont="1" applyFill="1" applyBorder="1" applyAlignment="1">
      <alignment horizontal="center" vertical="center"/>
    </xf>
    <xf numFmtId="16" fontId="216" fillId="29" borderId="57" xfId="0" applyNumberFormat="1" applyFont="1" applyFill="1" applyBorder="1" applyAlignment="1">
      <alignment horizontal="center" vertical="center"/>
    </xf>
    <xf numFmtId="16" fontId="217" fillId="29" borderId="57" xfId="0" applyNumberFormat="1" applyFont="1" applyFill="1" applyBorder="1" applyAlignment="1">
      <alignment horizontal="center" vertical="center"/>
    </xf>
    <xf numFmtId="16" fontId="217" fillId="29" borderId="57" xfId="322" quotePrefix="1" applyNumberFormat="1" applyFont="1" applyFill="1" applyBorder="1" applyAlignment="1">
      <alignment horizontal="center" vertical="center"/>
    </xf>
    <xf numFmtId="16" fontId="217" fillId="29" borderId="64" xfId="322" quotePrefix="1" applyNumberFormat="1" applyFont="1" applyFill="1" applyBorder="1" applyAlignment="1">
      <alignment horizontal="center" vertical="center"/>
    </xf>
    <xf numFmtId="173" fontId="218" fillId="29" borderId="0" xfId="0" applyNumberFormat="1" applyFont="1" applyFill="1" applyBorder="1" applyAlignment="1">
      <alignment horizontal="center" vertical="center"/>
    </xf>
    <xf numFmtId="0" fontId="198" fillId="29" borderId="0" xfId="0" applyFont="1" applyFill="1"/>
    <xf numFmtId="0" fontId="219" fillId="29" borderId="8" xfId="0" quotePrefix="1" applyFont="1" applyFill="1" applyBorder="1" applyAlignment="1">
      <alignment horizontal="center" vertical="center"/>
    </xf>
    <xf numFmtId="0" fontId="219" fillId="29" borderId="57" xfId="0" quotePrefix="1" applyFont="1" applyFill="1" applyBorder="1" applyAlignment="1">
      <alignment horizontal="center" vertical="center"/>
    </xf>
    <xf numFmtId="167" fontId="225" fillId="29" borderId="36" xfId="236" applyNumberFormat="1" applyFont="1" applyFill="1" applyBorder="1" applyAlignment="1" applyProtection="1">
      <alignment horizontal="center" vertical="center"/>
      <protection hidden="1"/>
    </xf>
    <xf numFmtId="167" fontId="225" fillId="29" borderId="201" xfId="236" applyNumberFormat="1" applyFont="1" applyFill="1" applyBorder="1" applyAlignment="1" applyProtection="1">
      <alignment horizontal="center" vertical="center"/>
      <protection hidden="1"/>
    </xf>
    <xf numFmtId="0" fontId="163" fillId="29" borderId="67" xfId="0" applyFont="1" applyFill="1" applyBorder="1" applyAlignment="1">
      <alignment horizontal="left" vertical="center"/>
    </xf>
    <xf numFmtId="172" fontId="18" fillId="29" borderId="67" xfId="0" applyNumberFormat="1" applyFont="1" applyFill="1" applyBorder="1" applyAlignment="1">
      <alignment horizontal="center" vertical="center"/>
    </xf>
    <xf numFmtId="199" fontId="18" fillId="29" borderId="67" xfId="0" applyNumberFormat="1" applyFont="1" applyFill="1" applyBorder="1" applyAlignment="1">
      <alignment horizontal="center" vertical="center"/>
    </xf>
    <xf numFmtId="0" fontId="151" fillId="27" borderId="68" xfId="0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26" fillId="0" borderId="0" xfId="0" applyFont="1" applyFill="1"/>
    <xf numFmtId="0" fontId="14" fillId="0" borderId="0" xfId="0" applyFont="1" applyFill="1"/>
    <xf numFmtId="15" fontId="7" fillId="0" borderId="0" xfId="0" applyNumberFormat="1" applyFont="1" applyFill="1" applyBorder="1" applyAlignment="1">
      <alignment horizontal="center"/>
    </xf>
    <xf numFmtId="0" fontId="218" fillId="0" borderId="69" xfId="236" applyFont="1" applyFill="1" applyBorder="1" applyAlignment="1" applyProtection="1">
      <alignment horizontal="left" vertical="center"/>
      <protection hidden="1"/>
    </xf>
    <xf numFmtId="0" fontId="218" fillId="0" borderId="70" xfId="236" applyFont="1" applyFill="1" applyBorder="1" applyAlignment="1" applyProtection="1">
      <alignment vertical="center"/>
      <protection hidden="1"/>
    </xf>
    <xf numFmtId="0" fontId="218" fillId="0" borderId="71" xfId="236" applyFont="1" applyFill="1" applyBorder="1" applyAlignment="1" applyProtection="1">
      <alignment horizontal="right" vertical="center"/>
      <protection hidden="1"/>
    </xf>
    <xf numFmtId="167" fontId="218" fillId="0" borderId="73" xfId="236" applyNumberFormat="1" applyFont="1" applyFill="1" applyBorder="1" applyAlignment="1" applyProtection="1">
      <alignment horizontal="center" vertical="center"/>
      <protection hidden="1"/>
    </xf>
    <xf numFmtId="20" fontId="218" fillId="0" borderId="74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20" fontId="218" fillId="0" borderId="76" xfId="236" applyNumberFormat="1" applyFont="1" applyFill="1" applyBorder="1" applyAlignment="1" applyProtection="1">
      <alignment horizontal="center" vertical="center"/>
      <protection hidden="1"/>
    </xf>
    <xf numFmtId="167" fontId="218" fillId="0" borderId="72" xfId="236" applyNumberFormat="1" applyFont="1" applyFill="1" applyBorder="1" applyAlignment="1" applyProtection="1">
      <alignment horizontal="center" vertical="center"/>
      <protection hidden="1"/>
    </xf>
    <xf numFmtId="20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236" applyNumberFormat="1" applyFont="1" applyFill="1" applyBorder="1" applyAlignment="1" applyProtection="1">
      <alignment horizontal="center" vertical="center"/>
      <protection hidden="1"/>
    </xf>
    <xf numFmtId="167" fontId="225" fillId="0" borderId="79" xfId="236" applyNumberFormat="1" applyFont="1" applyFill="1" applyBorder="1" applyAlignment="1" applyProtection="1">
      <alignment horizontal="center" vertical="center"/>
      <protection hidden="1"/>
    </xf>
    <xf numFmtId="167" fontId="225" fillId="0" borderId="80" xfId="236" applyNumberFormat="1" applyFont="1" applyFill="1" applyBorder="1" applyAlignment="1" applyProtection="1">
      <alignment horizontal="center" vertical="center"/>
      <protection hidden="1"/>
    </xf>
    <xf numFmtId="167" fontId="225" fillId="0" borderId="77" xfId="236" applyNumberFormat="1" applyFont="1" applyFill="1" applyBorder="1" applyAlignment="1" applyProtection="1">
      <alignment horizontal="center" vertical="center"/>
      <protection hidden="1"/>
    </xf>
    <xf numFmtId="167" fontId="218" fillId="0" borderId="80" xfId="236" applyNumberFormat="1" applyFont="1" applyFill="1" applyBorder="1" applyAlignment="1" applyProtection="1">
      <alignment horizontal="center" vertical="center"/>
      <protection hidden="1"/>
    </xf>
    <xf numFmtId="167" fontId="218" fillId="0" borderId="71" xfId="236" applyNumberFormat="1" applyFont="1" applyFill="1" applyBorder="1" applyAlignment="1" applyProtection="1">
      <alignment horizontal="center" vertical="center"/>
      <protection hidden="1"/>
    </xf>
    <xf numFmtId="167" fontId="218" fillId="0" borderId="81" xfId="382" applyNumberFormat="1" applyFont="1" applyFill="1" applyBorder="1" applyAlignment="1" applyProtection="1">
      <alignment horizontal="center" vertical="center"/>
      <protection hidden="1"/>
    </xf>
    <xf numFmtId="0" fontId="218" fillId="0" borderId="82" xfId="236" applyFont="1" applyFill="1" applyBorder="1" applyAlignment="1" applyProtection="1">
      <alignment horizontal="left" vertical="center"/>
      <protection hidden="1"/>
    </xf>
    <xf numFmtId="0" fontId="218" fillId="0" borderId="35" xfId="236" applyFont="1" applyFill="1" applyBorder="1" applyAlignment="1" applyProtection="1">
      <alignment vertical="center"/>
      <protection hidden="1"/>
    </xf>
    <xf numFmtId="0" fontId="218" fillId="0" borderId="36" xfId="236" applyFont="1" applyFill="1" applyBorder="1" applyAlignment="1" applyProtection="1">
      <alignment horizontal="right" vertical="center"/>
      <protection hidden="1"/>
    </xf>
    <xf numFmtId="17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3" xfId="236" applyNumberFormat="1" applyFont="1" applyFill="1" applyBorder="1" applyAlignment="1" applyProtection="1">
      <alignment horizontal="center" vertical="center"/>
      <protection hidden="1"/>
    </xf>
    <xf numFmtId="20" fontId="218" fillId="0" borderId="84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8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applyNumberFormat="1" applyFont="1" applyFill="1" applyBorder="1" applyAlignment="1" applyProtection="1">
      <alignment horizontal="center" vertical="center"/>
      <protection hidden="1"/>
    </xf>
    <xf numFmtId="167" fontId="218" fillId="0" borderId="37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applyNumberFormat="1" applyFont="1" applyFill="1" applyBorder="1" applyAlignment="1" applyProtection="1">
      <alignment horizontal="center" vertical="center"/>
      <protection hidden="1"/>
    </xf>
    <xf numFmtId="167" fontId="218" fillId="0" borderId="85" xfId="236" applyNumberFormat="1" applyFont="1" applyFill="1" applyBorder="1" applyAlignment="1" applyProtection="1">
      <alignment horizontal="center" vertical="center"/>
      <protection hidden="1"/>
    </xf>
    <xf numFmtId="167" fontId="225" fillId="0" borderId="30" xfId="236" applyNumberFormat="1" applyFont="1" applyFill="1" applyBorder="1" applyAlignment="1" applyProtection="1">
      <alignment horizontal="center" vertical="center"/>
      <protection hidden="1"/>
    </xf>
    <xf numFmtId="167" fontId="225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33" xfId="382" applyNumberFormat="1" applyFont="1" applyFill="1" applyBorder="1" applyAlignment="1" applyProtection="1">
      <alignment horizontal="center" vertical="center"/>
      <protection hidden="1"/>
    </xf>
    <xf numFmtId="0" fontId="218" fillId="0" borderId="86" xfId="236" applyFont="1" applyFill="1" applyBorder="1" applyAlignment="1" applyProtection="1">
      <alignment horizontal="left" vertical="center"/>
      <protection hidden="1"/>
    </xf>
    <xf numFmtId="170" fontId="218" fillId="0" borderId="36" xfId="236" applyNumberFormat="1" applyFont="1" applyFill="1" applyBorder="1" applyAlignment="1" applyProtection="1">
      <alignment horizontal="right" vertical="center"/>
      <protection hidden="1"/>
    </xf>
    <xf numFmtId="167" fontId="218" fillId="0" borderId="87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applyNumberFormat="1" applyFont="1" applyFill="1" applyBorder="1" applyAlignment="1" applyProtection="1">
      <alignment horizontal="center" vertical="center"/>
      <protection hidden="1"/>
    </xf>
    <xf numFmtId="167" fontId="218" fillId="0" borderId="46" xfId="236" applyNumberFormat="1" applyFont="1" applyFill="1" applyBorder="1" applyAlignment="1" applyProtection="1">
      <alignment horizontal="center" vertical="center"/>
      <protection hidden="1"/>
    </xf>
    <xf numFmtId="0" fontId="218" fillId="0" borderId="88" xfId="236" applyFont="1" applyFill="1" applyBorder="1" applyAlignment="1" applyProtection="1">
      <alignment horizontal="left" vertical="center"/>
      <protection hidden="1"/>
    </xf>
    <xf numFmtId="0" fontId="218" fillId="0" borderId="89" xfId="236" applyFont="1" applyFill="1" applyBorder="1" applyAlignment="1" applyProtection="1">
      <alignment vertical="center"/>
      <protection hidden="1"/>
    </xf>
    <xf numFmtId="0" fontId="218" fillId="0" borderId="90" xfId="236" applyFont="1" applyFill="1" applyBorder="1" applyAlignment="1" applyProtection="1">
      <alignment horizontal="right" vertical="center"/>
      <protection hidden="1"/>
    </xf>
    <xf numFmtId="170" fontId="218" fillId="0" borderId="91" xfId="236" applyNumberFormat="1" applyFont="1" applyFill="1" applyBorder="1" applyAlignment="1" applyProtection="1">
      <alignment horizontal="center" vertical="center"/>
      <protection hidden="1"/>
    </xf>
    <xf numFmtId="167" fontId="218" fillId="0" borderId="92" xfId="236" applyNumberFormat="1" applyFont="1" applyFill="1" applyBorder="1" applyAlignment="1" applyProtection="1">
      <alignment horizontal="center" vertical="center"/>
      <protection hidden="1"/>
    </xf>
    <xf numFmtId="20" fontId="218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94" xfId="236" applyNumberFormat="1" applyFont="1" applyFill="1" applyBorder="1" applyAlignment="1" applyProtection="1">
      <alignment horizontal="center" vertical="center"/>
      <protection hidden="1"/>
    </xf>
    <xf numFmtId="20" fontId="218" fillId="0" borderId="95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6" xfId="236" quotePrefix="1" applyNumberFormat="1" applyFont="1" applyFill="1" applyBorder="1" applyAlignment="1" applyProtection="1">
      <alignment horizontal="center" vertical="center"/>
      <protection hidden="1"/>
    </xf>
    <xf numFmtId="167" fontId="225" fillId="0" borderId="97" xfId="236" applyNumberFormat="1" applyFont="1" applyFill="1" applyBorder="1" applyAlignment="1" applyProtection="1">
      <alignment horizontal="center" vertical="center"/>
      <protection hidden="1"/>
    </xf>
    <xf numFmtId="167" fontId="225" fillId="0" borderId="98" xfId="236" applyNumberFormat="1" applyFont="1" applyFill="1" applyBorder="1" applyAlignment="1" applyProtection="1">
      <alignment horizontal="center" vertical="center"/>
      <protection hidden="1"/>
    </xf>
    <xf numFmtId="167" fontId="225" fillId="0" borderId="99" xfId="236" applyNumberFormat="1" applyFont="1" applyFill="1" applyBorder="1" applyAlignment="1" applyProtection="1">
      <alignment horizontal="center" vertical="center"/>
      <protection hidden="1"/>
    </xf>
    <xf numFmtId="167" fontId="218" fillId="0" borderId="98" xfId="236" applyNumberFormat="1" applyFont="1" applyFill="1" applyBorder="1" applyAlignment="1" applyProtection="1">
      <alignment horizontal="center" vertical="center"/>
      <protection hidden="1"/>
    </xf>
    <xf numFmtId="167" fontId="218" fillId="0" borderId="100" xfId="236" applyNumberFormat="1" applyFont="1" applyFill="1" applyBorder="1" applyAlignment="1" applyProtection="1">
      <alignment horizontal="center" vertical="center"/>
      <protection hidden="1"/>
    </xf>
    <xf numFmtId="167" fontId="225" fillId="0" borderId="101" xfId="382" applyNumberFormat="1" applyFont="1" applyFill="1" applyBorder="1" applyAlignment="1" applyProtection="1">
      <alignment horizontal="center" vertical="center"/>
      <protection hidden="1"/>
    </xf>
    <xf numFmtId="0" fontId="218" fillId="0" borderId="102" xfId="236" applyFont="1" applyFill="1" applyBorder="1" applyAlignment="1" applyProtection="1">
      <alignment vertical="center"/>
      <protection hidden="1"/>
    </xf>
    <xf numFmtId="0" fontId="218" fillId="0" borderId="103" xfId="236" applyFont="1" applyFill="1" applyBorder="1" applyAlignment="1" applyProtection="1">
      <alignment horizontal="right" vertical="center"/>
      <protection hidden="1"/>
    </xf>
    <xf numFmtId="170" fontId="218" fillId="0" borderId="104" xfId="236" applyNumberFormat="1" applyFont="1" applyFill="1" applyBorder="1" applyAlignment="1" applyProtection="1">
      <alignment horizontal="center" vertical="center"/>
      <protection hidden="1"/>
    </xf>
    <xf numFmtId="167" fontId="218" fillId="0" borderId="105" xfId="236" applyNumberFormat="1" applyFont="1" applyFill="1" applyBorder="1" applyAlignment="1" applyProtection="1">
      <alignment horizontal="center" vertical="center"/>
      <protection hidden="1"/>
    </xf>
    <xf numFmtId="0" fontId="218" fillId="0" borderId="106" xfId="236" applyFont="1" applyFill="1" applyBorder="1" applyAlignment="1" applyProtection="1">
      <alignment vertical="center"/>
      <protection hidden="1"/>
    </xf>
    <xf numFmtId="0" fontId="218" fillId="0" borderId="107" xfId="236" applyFont="1" applyFill="1" applyBorder="1" applyAlignment="1" applyProtection="1">
      <alignment horizontal="right" vertical="center"/>
      <protection hidden="1"/>
    </xf>
    <xf numFmtId="0" fontId="218" fillId="0" borderId="108" xfId="236" quotePrefix="1" applyFont="1" applyFill="1" applyBorder="1" applyAlignment="1" applyProtection="1">
      <alignment horizontal="center" vertical="center"/>
      <protection hidden="1"/>
    </xf>
    <xf numFmtId="167" fontId="218" fillId="0" borderId="109" xfId="236" applyNumberFormat="1" applyFont="1" applyFill="1" applyBorder="1" applyAlignment="1" applyProtection="1">
      <alignment horizontal="center" vertical="center"/>
      <protection hidden="1"/>
    </xf>
    <xf numFmtId="170" fontId="218" fillId="0" borderId="72" xfId="236" applyNumberFormat="1" applyFont="1" applyFill="1" applyBorder="1" applyAlignment="1" applyProtection="1">
      <alignment horizontal="center" vertical="center"/>
      <protection hidden="1"/>
    </xf>
    <xf numFmtId="0" fontId="218" fillId="0" borderId="41" xfId="236" applyFont="1" applyFill="1" applyBorder="1" applyAlignment="1" applyProtection="1">
      <alignment vertical="center"/>
      <protection hidden="1"/>
    </xf>
    <xf numFmtId="0" fontId="218" fillId="0" borderId="42" xfId="236" applyFont="1" applyFill="1" applyBorder="1" applyAlignment="1" applyProtection="1">
      <alignment horizontal="right" vertical="center"/>
      <protection hidden="1"/>
    </xf>
    <xf numFmtId="170" fontId="218" fillId="0" borderId="43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quotePrefix="1" applyFont="1" applyFill="1" applyBorder="1" applyAlignment="1" applyProtection="1">
      <alignment horizontal="center" vertical="center"/>
      <protection hidden="1"/>
    </xf>
    <xf numFmtId="167" fontId="218" fillId="0" borderId="110" xfId="236" applyNumberFormat="1" applyFont="1" applyFill="1" applyBorder="1" applyAlignment="1" applyProtection="1">
      <alignment horizontal="center" vertical="center"/>
      <protection hidden="1"/>
    </xf>
    <xf numFmtId="170" fontId="218" fillId="0" borderId="37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8" fillId="31" borderId="111" xfId="236" applyFont="1" applyFill="1" applyBorder="1" applyAlignment="1" applyProtection="1">
      <alignment horizontal="center" vertical="center"/>
      <protection hidden="1"/>
    </xf>
    <xf numFmtId="0" fontId="218" fillId="31" borderId="113" xfId="236" applyFont="1" applyFill="1" applyBorder="1" applyAlignment="1" applyProtection="1">
      <alignment horizontal="center" vertical="center" wrapText="1"/>
      <protection hidden="1"/>
    </xf>
    <xf numFmtId="0" fontId="218" fillId="31" borderId="114" xfId="236" applyFont="1" applyFill="1" applyBorder="1" applyAlignment="1" applyProtection="1">
      <alignment horizontal="center" vertical="center" wrapText="1"/>
      <protection hidden="1"/>
    </xf>
    <xf numFmtId="0" fontId="224" fillId="31" borderId="115" xfId="236" applyFont="1" applyFill="1" applyBorder="1" applyAlignment="1" applyProtection="1">
      <alignment vertical="center"/>
      <protection hidden="1"/>
    </xf>
    <xf numFmtId="0" fontId="224" fillId="31" borderId="111" xfId="236" applyFont="1" applyFill="1" applyBorder="1" applyAlignment="1" applyProtection="1">
      <alignment horizontal="center" vertical="center"/>
      <protection hidden="1"/>
    </xf>
    <xf numFmtId="0" fontId="224" fillId="31" borderId="116" xfId="236" applyFont="1" applyFill="1" applyBorder="1" applyAlignment="1" applyProtection="1">
      <alignment vertical="center"/>
      <protection hidden="1"/>
    </xf>
    <xf numFmtId="0" fontId="224" fillId="31" borderId="112" xfId="236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horizontal="center" vertical="center" wrapText="1"/>
      <protection hidden="1"/>
    </xf>
    <xf numFmtId="0" fontId="224" fillId="31" borderId="114" xfId="236" applyFont="1" applyFill="1" applyBorder="1" applyAlignment="1" applyProtection="1">
      <alignment horizontal="center" vertical="center" wrapText="1"/>
      <protection hidden="1"/>
    </xf>
    <xf numFmtId="0" fontId="224" fillId="31" borderId="117" xfId="236" applyFont="1" applyFill="1" applyBorder="1" applyAlignment="1" applyProtection="1">
      <alignment horizontal="center" vertical="center" wrapText="1"/>
      <protection hidden="1"/>
    </xf>
    <xf numFmtId="0" fontId="224" fillId="31" borderId="64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/>
      <protection hidden="1"/>
    </xf>
    <xf numFmtId="0" fontId="218" fillId="31" borderId="118" xfId="236" applyFont="1" applyFill="1" applyBorder="1" applyAlignment="1" applyProtection="1">
      <alignment horizontal="center" vertical="center"/>
      <protection hidden="1"/>
    </xf>
    <xf numFmtId="0" fontId="218" fillId="31" borderId="119" xfId="236" applyFont="1" applyFill="1" applyBorder="1" applyAlignment="1" applyProtection="1">
      <alignment horizontal="center" vertical="center"/>
      <protection hidden="1"/>
    </xf>
    <xf numFmtId="0" fontId="218" fillId="31" borderId="120" xfId="236" applyFont="1" applyFill="1" applyBorder="1" applyAlignment="1" applyProtection="1">
      <alignment horizontal="center" vertical="center" wrapText="1"/>
      <protection hidden="1"/>
    </xf>
    <xf numFmtId="0" fontId="141" fillId="31" borderId="63" xfId="219" applyFont="1" applyFill="1" applyBorder="1" applyAlignment="1">
      <alignment horizontal="center" vertical="center"/>
    </xf>
    <xf numFmtId="16" fontId="132" fillId="31" borderId="121" xfId="0" applyNumberFormat="1" applyFont="1" applyFill="1" applyBorder="1" applyAlignment="1">
      <alignment horizontal="center" vertical="center" wrapText="1"/>
    </xf>
    <xf numFmtId="16" fontId="132" fillId="31" borderId="122" xfId="0" applyNumberFormat="1" applyFont="1" applyFill="1" applyBorder="1" applyAlignment="1">
      <alignment horizontal="center" vertical="center" wrapText="1"/>
    </xf>
    <xf numFmtId="16" fontId="132" fillId="31" borderId="45" xfId="0" applyNumberFormat="1" applyFont="1" applyFill="1" applyBorder="1" applyAlignment="1">
      <alignment horizontal="center" vertical="center" wrapText="1"/>
    </xf>
    <xf numFmtId="16" fontId="132" fillId="31" borderId="46" xfId="0" applyNumberFormat="1" applyFont="1" applyFill="1" applyBorder="1" applyAlignment="1">
      <alignment horizontal="center" vertical="center" wrapText="1"/>
    </xf>
    <xf numFmtId="0" fontId="239" fillId="0" borderId="0" xfId="198" applyFont="1" applyAlignment="1">
      <alignment horizontal="left" readingOrder="1"/>
    </xf>
    <xf numFmtId="0" fontId="240" fillId="0" borderId="0" xfId="0" applyFont="1" applyAlignment="1">
      <alignment horizontal="left"/>
    </xf>
    <xf numFmtId="0" fontId="241" fillId="0" borderId="0" xfId="321" applyFont="1" applyFill="1" applyBorder="1" applyAlignment="1">
      <alignment horizontal="left" vertical="center"/>
    </xf>
    <xf numFmtId="0" fontId="165" fillId="0" borderId="0" xfId="321" applyFont="1" applyFill="1" applyBorder="1" applyAlignment="1">
      <alignment vertical="center"/>
    </xf>
    <xf numFmtId="0" fontId="65" fillId="0" borderId="0" xfId="0" applyFont="1"/>
    <xf numFmtId="0" fontId="242" fillId="0" borderId="0" xfId="0" applyFont="1"/>
    <xf numFmtId="0" fontId="243" fillId="0" borderId="0" xfId="321" applyFont="1" applyFill="1" applyBorder="1" applyAlignment="1">
      <alignment vertical="center"/>
    </xf>
    <xf numFmtId="0" fontId="165" fillId="0" borderId="0" xfId="321" applyFont="1" applyFill="1" applyBorder="1" applyAlignment="1"/>
    <xf numFmtId="0" fontId="11" fillId="0" borderId="0" xfId="0" applyFont="1" applyFill="1" applyBorder="1"/>
    <xf numFmtId="0" fontId="233" fillId="0" borderId="0" xfId="323" applyFont="1" applyFill="1" applyBorder="1" applyAlignment="1">
      <alignment horizontal="left"/>
    </xf>
    <xf numFmtId="206" fontId="233" fillId="0" borderId="0" xfId="323" applyNumberFormat="1" applyFont="1" applyFill="1" applyBorder="1" applyAlignment="1">
      <alignment horizontal="right" vertical="center"/>
    </xf>
    <xf numFmtId="0" fontId="233" fillId="0" borderId="0" xfId="323" applyFont="1" applyFill="1" applyBorder="1" applyAlignment="1">
      <alignment horizontal="center"/>
    </xf>
    <xf numFmtId="207" fontId="233" fillId="0" borderId="0" xfId="323" applyNumberFormat="1" applyFont="1" applyFill="1" applyBorder="1" applyAlignment="1">
      <alignment horizontal="center"/>
    </xf>
    <xf numFmtId="0" fontId="217" fillId="0" borderId="49" xfId="323" applyFont="1" applyFill="1" applyBorder="1" applyAlignment="1">
      <alignment horizontal="left" vertical="center"/>
    </xf>
    <xf numFmtId="0" fontId="217" fillId="0" borderId="8" xfId="323" quotePrefix="1" applyNumberFormat="1" applyFont="1" applyFill="1" applyBorder="1" applyAlignment="1">
      <alignment horizontal="center" vertical="center"/>
    </xf>
    <xf numFmtId="0" fontId="217" fillId="0" borderId="61" xfId="323" applyFont="1" applyFill="1" applyBorder="1" applyAlignment="1">
      <alignment horizontal="left" vertical="center"/>
    </xf>
    <xf numFmtId="0" fontId="217" fillId="0" borderId="57" xfId="323" quotePrefix="1" applyNumberFormat="1" applyFont="1" applyFill="1" applyBorder="1" applyAlignment="1">
      <alignment horizontal="center" vertical="center"/>
    </xf>
    <xf numFmtId="207" fontId="233" fillId="31" borderId="47" xfId="323" applyNumberFormat="1" applyFont="1" applyFill="1" applyBorder="1" applyAlignment="1">
      <alignment horizontal="center" vertical="center" wrapText="1"/>
    </xf>
    <xf numFmtId="169" fontId="195" fillId="0" borderId="0" xfId="0" applyNumberFormat="1" applyFont="1" applyBorder="1" applyAlignment="1">
      <alignment horizontal="right"/>
    </xf>
    <xf numFmtId="15" fontId="195" fillId="0" borderId="0" xfId="0" applyNumberFormat="1" applyFont="1" applyBorder="1" applyAlignment="1">
      <alignment horizontal="center"/>
    </xf>
    <xf numFmtId="16" fontId="168" fillId="29" borderId="8" xfId="0" applyNumberFormat="1" applyFont="1" applyFill="1" applyBorder="1" applyAlignment="1">
      <alignment horizontal="center" vertical="center"/>
    </xf>
    <xf numFmtId="166" fontId="167" fillId="29" borderId="8" xfId="0" applyNumberFormat="1" applyFont="1" applyFill="1" applyBorder="1" applyAlignment="1">
      <alignment horizontal="center" vertical="center"/>
    </xf>
    <xf numFmtId="16" fontId="167" fillId="29" borderId="8" xfId="0" applyNumberFormat="1" applyFont="1" applyFill="1" applyBorder="1" applyAlignment="1">
      <alignment horizontal="center" vertical="center"/>
    </xf>
    <xf numFmtId="20" fontId="167" fillId="29" borderId="8" xfId="0" applyNumberFormat="1" applyFont="1" applyFill="1" applyBorder="1" applyAlignment="1">
      <alignment horizontal="center" vertical="center"/>
    </xf>
    <xf numFmtId="0" fontId="167" fillId="29" borderId="49" xfId="0" applyFont="1" applyFill="1" applyBorder="1" applyAlignment="1">
      <alignment horizontal="left" vertical="center"/>
    </xf>
    <xf numFmtId="0" fontId="168" fillId="29" borderId="47" xfId="0" applyFont="1" applyFill="1" applyBorder="1" applyAlignment="1">
      <alignment horizontal="left" vertical="center"/>
    </xf>
    <xf numFmtId="0" fontId="167" fillId="29" borderId="49" xfId="0" applyFont="1" applyFill="1" applyBorder="1" applyAlignment="1">
      <alignment vertical="center"/>
    </xf>
    <xf numFmtId="168" fontId="218" fillId="31" borderId="47" xfId="321" applyNumberFormat="1" applyFont="1" applyFill="1" applyBorder="1" applyAlignment="1">
      <alignment horizontal="center" vertical="center" wrapText="1"/>
    </xf>
    <xf numFmtId="0" fontId="220" fillId="31" borderId="63" xfId="0" applyFont="1" applyFill="1" applyBorder="1" applyAlignment="1">
      <alignment horizontal="center" vertical="center" wrapText="1"/>
    </xf>
    <xf numFmtId="16" fontId="218" fillId="29" borderId="57" xfId="298" applyNumberFormat="1" applyFont="1" applyFill="1" applyBorder="1" applyAlignment="1">
      <alignment horizontal="center" vertical="center"/>
    </xf>
    <xf numFmtId="0" fontId="132" fillId="27" borderId="8" xfId="238" applyFont="1" applyFill="1" applyBorder="1" applyAlignment="1" applyProtection="1">
      <alignment horizontal="center" vertical="center" wrapText="1"/>
      <protection hidden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0" fontId="132" fillId="27" borderId="47" xfId="238" applyFont="1" applyFill="1" applyBorder="1" applyAlignment="1" applyProtection="1">
      <alignment horizontal="center" vertical="center" wrapText="1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169" fontId="18" fillId="29" borderId="8" xfId="0" applyNumberFormat="1" applyFont="1" applyFill="1" applyBorder="1" applyAlignment="1">
      <alignment horizontal="center" vertical="center"/>
    </xf>
    <xf numFmtId="0" fontId="233" fillId="31" borderId="123" xfId="0" applyFont="1" applyFill="1" applyBorder="1" applyAlignment="1">
      <alignment horizontal="center" vertical="center"/>
    </xf>
    <xf numFmtId="0" fontId="244" fillId="29" borderId="61" xfId="0" applyFont="1" applyFill="1" applyBorder="1" applyAlignment="1">
      <alignment horizontal="center" vertical="center"/>
    </xf>
    <xf numFmtId="166" fontId="217" fillId="29" borderId="64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" fontId="132" fillId="31" borderId="129" xfId="0" applyNumberFormat="1" applyFont="1" applyFill="1" applyBorder="1" applyAlignment="1">
      <alignment horizontal="center" vertical="center" wrapText="1"/>
    </xf>
    <xf numFmtId="16" fontId="132" fillId="31" borderId="130" xfId="0" applyNumberFormat="1" applyFont="1" applyFill="1" applyBorder="1" applyAlignment="1">
      <alignment horizontal="center" vertical="center" wrapText="1"/>
    </xf>
    <xf numFmtId="0" fontId="233" fillId="29" borderId="53" xfId="323" quotePrefix="1" applyNumberFormat="1" applyFont="1" applyFill="1" applyBorder="1" applyAlignment="1">
      <alignment horizontal="center" vertical="center"/>
    </xf>
    <xf numFmtId="168" fontId="224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32" xfId="0" applyNumberFormat="1" applyFont="1" applyFill="1" applyBorder="1" applyAlignment="1">
      <alignment horizontal="center" vertical="center"/>
    </xf>
    <xf numFmtId="16" fontId="18" fillId="29" borderId="65" xfId="0" applyNumberFormat="1" applyFont="1" applyFill="1" applyBorder="1" applyAlignment="1">
      <alignment horizontal="center" vertical="center"/>
    </xf>
    <xf numFmtId="16" fontId="7" fillId="29" borderId="133" xfId="0" applyNumberFormat="1" applyFont="1" applyFill="1" applyBorder="1" applyAlignment="1">
      <alignment horizontal="center"/>
    </xf>
    <xf numFmtId="16" fontId="7" fillId="29" borderId="63" xfId="0" applyNumberFormat="1" applyFont="1" applyFill="1" applyBorder="1" applyAlignment="1">
      <alignment horizontal="center"/>
    </xf>
    <xf numFmtId="16" fontId="7" fillId="29" borderId="134" xfId="0" applyNumberFormat="1" applyFont="1" applyFill="1" applyBorder="1" applyAlignment="1">
      <alignment horizontal="center"/>
    </xf>
    <xf numFmtId="16" fontId="18" fillId="29" borderId="135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6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7" xfId="0" applyNumberFormat="1" applyFont="1" applyFill="1" applyBorder="1" applyAlignment="1">
      <alignment horizontal="center"/>
    </xf>
    <xf numFmtId="16" fontId="18" fillId="29" borderId="138" xfId="0" quotePrefix="1" applyNumberFormat="1" applyFont="1" applyFill="1" applyBorder="1" applyAlignment="1">
      <alignment horizontal="center" vertical="center"/>
    </xf>
    <xf numFmtId="16" fontId="7" fillId="29" borderId="139" xfId="0" applyNumberFormat="1" applyFont="1" applyFill="1" applyBorder="1" applyAlignment="1">
      <alignment horizontal="center"/>
    </xf>
    <xf numFmtId="16" fontId="7" fillId="29" borderId="58" xfId="0" applyNumberFormat="1" applyFont="1" applyFill="1" applyBorder="1" applyAlignment="1">
      <alignment horizontal="center"/>
    </xf>
    <xf numFmtId="16" fontId="7" fillId="29" borderId="140" xfId="0" applyNumberFormat="1" applyFont="1" applyFill="1" applyBorder="1" applyAlignment="1">
      <alignment horizontal="center"/>
    </xf>
    <xf numFmtId="16" fontId="18" fillId="29" borderId="141" xfId="0" quotePrefix="1" applyNumberFormat="1" applyFont="1" applyFill="1" applyBorder="1" applyAlignment="1">
      <alignment horizontal="center" vertical="center"/>
    </xf>
    <xf numFmtId="16" fontId="18" fillId="29" borderId="56" xfId="0" quotePrefix="1" applyNumberFormat="1" applyFont="1" applyFill="1" applyBorder="1" applyAlignment="1">
      <alignment horizontal="center" vertical="center"/>
    </xf>
    <xf numFmtId="16" fontId="7" fillId="29" borderId="142" xfId="0" applyNumberFormat="1" applyFont="1" applyFill="1" applyBorder="1" applyAlignment="1">
      <alignment horizontal="center"/>
    </xf>
    <xf numFmtId="16" fontId="7" fillId="29" borderId="57" xfId="0" applyNumberFormat="1" applyFont="1" applyFill="1" applyBorder="1" applyAlignment="1">
      <alignment horizontal="center"/>
    </xf>
    <xf numFmtId="16" fontId="7" fillId="29" borderId="143" xfId="0" applyNumberFormat="1" applyFont="1" applyFill="1" applyBorder="1" applyAlignment="1">
      <alignment horizontal="center"/>
    </xf>
    <xf numFmtId="16" fontId="18" fillId="29" borderId="135" xfId="0" applyNumberFormat="1" applyFont="1" applyFill="1" applyBorder="1" applyAlignment="1">
      <alignment horizontal="center" vertical="center"/>
    </xf>
    <xf numFmtId="16" fontId="18" fillId="29" borderId="50" xfId="0" applyNumberFormat="1" applyFont="1" applyFill="1" applyBorder="1" applyAlignment="1">
      <alignment horizontal="center" vertical="center"/>
    </xf>
    <xf numFmtId="16" fontId="18" fillId="29" borderId="138" xfId="0" applyNumberFormat="1" applyFont="1" applyFill="1" applyBorder="1" applyAlignment="1">
      <alignment horizontal="center" vertical="center"/>
    </xf>
    <xf numFmtId="16" fontId="18" fillId="29" borderId="141" xfId="0" applyNumberFormat="1" applyFont="1" applyFill="1" applyBorder="1" applyAlignment="1">
      <alignment horizontal="center" vertical="center"/>
    </xf>
    <xf numFmtId="16" fontId="18" fillId="29" borderId="56" xfId="0" applyNumberFormat="1" applyFont="1" applyFill="1" applyBorder="1" applyAlignment="1">
      <alignment horizontal="center" vertical="center"/>
    </xf>
    <xf numFmtId="16" fontId="18" fillId="29" borderId="132" xfId="0" quotePrefix="1" applyNumberFormat="1" applyFont="1" applyFill="1" applyBorder="1" applyAlignment="1">
      <alignment horizontal="center" vertical="center"/>
    </xf>
    <xf numFmtId="16" fontId="18" fillId="29" borderId="65" xfId="0" quotePrefix="1" applyNumberFormat="1" applyFont="1" applyFill="1" applyBorder="1" applyAlignment="1">
      <alignment horizontal="center" vertical="center"/>
    </xf>
    <xf numFmtId="16" fontId="7" fillId="29" borderId="144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6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150" fillId="0" borderId="44" xfId="0" applyNumberFormat="1" applyFont="1" applyFill="1" applyBorder="1" applyAlignment="1">
      <alignment horizontal="center"/>
    </xf>
    <xf numFmtId="166" fontId="245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7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46" fillId="29" borderId="61" xfId="0" applyFont="1" applyFill="1" applyBorder="1" applyAlignment="1">
      <alignment vertical="center"/>
    </xf>
    <xf numFmtId="166" fontId="246" fillId="29" borderId="57" xfId="0" applyNumberFormat="1" applyFont="1" applyFill="1" applyBorder="1" applyAlignment="1">
      <alignment horizontal="center" vertical="center"/>
    </xf>
    <xf numFmtId="16" fontId="247" fillId="29" borderId="57" xfId="0" applyNumberFormat="1" applyFont="1" applyFill="1" applyBorder="1" applyAlignment="1">
      <alignment horizontal="center" vertical="center"/>
    </xf>
    <xf numFmtId="16" fontId="246" fillId="29" borderId="57" xfId="0" applyNumberFormat="1" applyFont="1" applyFill="1" applyBorder="1" applyAlignment="1">
      <alignment horizontal="center" vertical="center"/>
    </xf>
    <xf numFmtId="20" fontId="246" fillId="29" borderId="57" xfId="0" applyNumberFormat="1" applyFont="1" applyFill="1" applyBorder="1" applyAlignment="1">
      <alignment horizontal="center" vertical="center"/>
    </xf>
    <xf numFmtId="0" fontId="247" fillId="29" borderId="64" xfId="0" applyFont="1" applyFill="1" applyBorder="1" applyAlignment="1">
      <alignment horizontal="left" vertical="center"/>
    </xf>
    <xf numFmtId="0" fontId="246" fillId="29" borderId="0" xfId="0" applyFont="1" applyFill="1" applyAlignment="1">
      <alignment vertical="center"/>
    </xf>
    <xf numFmtId="0" fontId="248" fillId="29" borderId="0" xfId="0" applyFont="1" applyFill="1" applyBorder="1"/>
    <xf numFmtId="0" fontId="248" fillId="29" borderId="0" xfId="0" applyFont="1" applyFill="1"/>
    <xf numFmtId="0" fontId="246" fillId="29" borderId="61" xfId="0" applyFont="1" applyFill="1" applyBorder="1" applyAlignment="1">
      <alignment horizontal="left" vertical="center"/>
    </xf>
    <xf numFmtId="0" fontId="246" fillId="29" borderId="0" xfId="0" applyFont="1" applyFill="1"/>
    <xf numFmtId="0" fontId="217" fillId="0" borderId="0" xfId="323" applyFont="1" applyFill="1" applyBorder="1" applyAlignment="1">
      <alignment horizontal="left" vertical="center"/>
    </xf>
    <xf numFmtId="0" fontId="217" fillId="0" borderId="0" xfId="323" quotePrefix="1" applyNumberFormat="1" applyFont="1" applyFill="1" applyBorder="1" applyAlignment="1">
      <alignment horizontal="center" vertical="center"/>
    </xf>
    <xf numFmtId="167" fontId="217" fillId="0" borderId="0" xfId="323" applyNumberFormat="1" applyFont="1" applyFill="1" applyBorder="1" applyAlignment="1">
      <alignment horizontal="center" vertical="center"/>
    </xf>
    <xf numFmtId="167" fontId="218" fillId="0" borderId="35" xfId="236" applyNumberFormat="1" applyFont="1" applyFill="1" applyBorder="1" applyAlignment="1" applyProtection="1">
      <alignment horizontal="center" vertical="center"/>
      <protection hidden="1"/>
    </xf>
    <xf numFmtId="167" fontId="225" fillId="0" borderId="34" xfId="236" applyNumberFormat="1" applyFont="1" applyFill="1" applyBorder="1" applyAlignment="1" applyProtection="1">
      <alignment horizontal="center" vertical="center"/>
      <protection hidden="1"/>
    </xf>
    <xf numFmtId="0" fontId="218" fillId="0" borderId="145" xfId="236" applyFont="1" applyFill="1" applyBorder="1" applyAlignment="1" applyProtection="1">
      <alignment horizontal="center" vertical="center"/>
      <protection hidden="1"/>
    </xf>
    <xf numFmtId="0" fontId="218" fillId="0" borderId="146" xfId="236" applyFont="1" applyFill="1" applyBorder="1" applyAlignment="1" applyProtection="1">
      <alignment horizontal="center" vertical="center"/>
      <protection hidden="1"/>
    </xf>
    <xf numFmtId="167" fontId="225" fillId="0" borderId="146" xfId="236" applyNumberFormat="1" applyFont="1" applyFill="1" applyBorder="1" applyAlignment="1" applyProtection="1">
      <alignment horizontal="center" vertical="center"/>
      <protection hidden="1"/>
    </xf>
    <xf numFmtId="167" fontId="218" fillId="0" borderId="30" xfId="236" applyNumberFormat="1" applyFont="1" applyFill="1" applyBorder="1" applyAlignment="1" applyProtection="1">
      <alignment horizontal="center" vertical="center"/>
      <protection hidden="1"/>
    </xf>
    <xf numFmtId="167" fontId="218" fillId="0" borderId="201" xfId="236" applyNumberFormat="1" applyFont="1" applyFill="1" applyBorder="1" applyAlignment="1" applyProtection="1">
      <alignment horizontal="center" vertical="center"/>
      <protection hidden="1"/>
    </xf>
    <xf numFmtId="167" fontId="218" fillId="0" borderId="146" xfId="236" applyNumberFormat="1" applyFont="1" applyFill="1" applyBorder="1" applyAlignment="1" applyProtection="1">
      <alignment horizontal="center" vertical="center"/>
      <protection hidden="1"/>
    </xf>
    <xf numFmtId="0" fontId="249" fillId="29" borderId="0" xfId="0" applyFont="1" applyFill="1" applyBorder="1"/>
    <xf numFmtId="0" fontId="219" fillId="29" borderId="8" xfId="0" quotePrefix="1" applyFont="1" applyFill="1" applyBorder="1" applyAlignment="1">
      <alignment horizontal="center" vertical="center" wrapText="1"/>
    </xf>
    <xf numFmtId="20" fontId="218" fillId="0" borderId="30" xfId="236" applyNumberFormat="1" applyFont="1" applyFill="1" applyBorder="1" applyAlignment="1" applyProtection="1">
      <alignment horizontal="center" vertical="center"/>
      <protection hidden="1"/>
    </xf>
    <xf numFmtId="0" fontId="219" fillId="29" borderId="61" xfId="0" applyFont="1" applyFill="1" applyBorder="1" applyAlignment="1">
      <alignment horizontal="center" vertical="center" wrapText="1"/>
    </xf>
    <xf numFmtId="167" fontId="218" fillId="0" borderId="41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48" xfId="236" applyNumberFormat="1" applyFont="1" applyFill="1" applyBorder="1" applyAlignment="1" applyProtection="1">
      <alignment horizontal="center" vertical="center"/>
      <protection hidden="1"/>
    </xf>
    <xf numFmtId="20" fontId="218" fillId="0" borderId="14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5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2" xfId="236" applyNumberFormat="1" applyFont="1" applyFill="1" applyBorder="1" applyAlignment="1" applyProtection="1">
      <alignment horizontal="center" vertical="center"/>
      <protection hidden="1"/>
    </xf>
    <xf numFmtId="0" fontId="218" fillId="0" borderId="203" xfId="236" applyFont="1" applyFill="1" applyBorder="1" applyAlignment="1" applyProtection="1">
      <alignment horizontal="center" vertical="center"/>
      <protection hidden="1"/>
    </xf>
    <xf numFmtId="167" fontId="218" fillId="0" borderId="203" xfId="382" applyNumberFormat="1" applyFont="1" applyFill="1" applyBorder="1" applyAlignment="1" applyProtection="1">
      <alignment horizontal="center" vertical="center"/>
      <protection hidden="1"/>
    </xf>
    <xf numFmtId="0" fontId="202" fillId="0" borderId="151" xfId="0" applyFont="1" applyBorder="1" applyAlignment="1">
      <alignment horizontal="left" vertical="center"/>
    </xf>
    <xf numFmtId="0" fontId="202" fillId="0" borderId="152" xfId="0" applyFont="1" applyBorder="1" applyAlignment="1">
      <alignment horizontal="left" vertical="center"/>
    </xf>
    <xf numFmtId="0" fontId="201" fillId="0" borderId="128" xfId="0" applyFont="1" applyBorder="1" applyAlignment="1">
      <alignment horizontal="left" vertical="center"/>
    </xf>
    <xf numFmtId="0" fontId="201" fillId="0" borderId="153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50" fillId="0" borderId="21" xfId="0" applyFont="1" applyBorder="1"/>
    <xf numFmtId="0" fontId="0" fillId="0" borderId="21" xfId="0" applyBorder="1"/>
    <xf numFmtId="0" fontId="244" fillId="29" borderId="127" xfId="0" applyFont="1" applyFill="1" applyBorder="1" applyAlignment="1">
      <alignment horizontal="center" vertical="center"/>
    </xf>
    <xf numFmtId="166" fontId="217" fillId="29" borderId="124" xfId="0" applyNumberFormat="1" applyFont="1" applyFill="1" applyBorder="1" applyAlignment="1">
      <alignment horizontal="center" vertical="center"/>
    </xf>
    <xf numFmtId="166" fontId="217" fillId="29" borderId="154" xfId="0" applyNumberFormat="1" applyFont="1" applyFill="1" applyBorder="1" applyAlignment="1">
      <alignment horizontal="center" vertical="center"/>
    </xf>
    <xf numFmtId="0" fontId="244" fillId="29" borderId="123" xfId="0" applyFont="1" applyFill="1" applyBorder="1" applyAlignment="1">
      <alignment horizontal="center" vertical="center"/>
    </xf>
    <xf numFmtId="166" fontId="217" fillId="29" borderId="144" xfId="0" applyNumberFormat="1" applyFont="1" applyFill="1" applyBorder="1" applyAlignment="1">
      <alignment horizontal="center" vertical="center"/>
    </xf>
    <xf numFmtId="207" fontId="233" fillId="31" borderId="144" xfId="323" applyNumberFormat="1" applyFont="1" applyFill="1" applyBorder="1" applyAlignment="1">
      <alignment horizontal="center" vertical="center"/>
    </xf>
    <xf numFmtId="0" fontId="233" fillId="31" borderId="63" xfId="0" applyFont="1" applyFill="1" applyBorder="1" applyAlignment="1">
      <alignment horizontal="center" vertical="center"/>
    </xf>
    <xf numFmtId="0" fontId="233" fillId="31" borderId="61" xfId="0" applyFont="1" applyFill="1" applyBorder="1" applyAlignment="1">
      <alignment horizontal="center" vertical="center"/>
    </xf>
    <xf numFmtId="0" fontId="233" fillId="31" borderId="57" xfId="0" applyFont="1" applyFill="1" applyBorder="1" applyAlignment="1">
      <alignment horizontal="center" vertical="center" wrapText="1"/>
    </xf>
    <xf numFmtId="0" fontId="233" fillId="31" borderId="57" xfId="0" applyFont="1" applyFill="1" applyBorder="1" applyAlignment="1">
      <alignment horizontal="center" vertical="center"/>
    </xf>
    <xf numFmtId="0" fontId="233" fillId="31" borderId="64" xfId="0" applyFont="1" applyFill="1" applyBorder="1" applyAlignment="1">
      <alignment horizontal="center" vertical="center"/>
    </xf>
    <xf numFmtId="0" fontId="218" fillId="29" borderId="49" xfId="321" applyFont="1" applyFill="1" applyBorder="1" applyAlignment="1">
      <alignment horizontal="center" vertical="center"/>
    </xf>
    <xf numFmtId="0" fontId="218" fillId="29" borderId="61" xfId="321" applyFont="1" applyFill="1" applyBorder="1" applyAlignment="1">
      <alignment horizontal="center" vertical="center"/>
    </xf>
    <xf numFmtId="0" fontId="251" fillId="0" borderId="0" xfId="0" applyFont="1"/>
    <xf numFmtId="0" fontId="252" fillId="0" borderId="0" xfId="0" applyFont="1" applyAlignment="1">
      <alignment horizontal="left"/>
    </xf>
    <xf numFmtId="166" fontId="132" fillId="0" borderId="64" xfId="0" applyNumberFormat="1" applyFont="1" applyFill="1" applyBorder="1" applyAlignment="1" applyProtection="1">
      <alignment horizontal="center" vertical="center"/>
      <protection hidden="1"/>
    </xf>
    <xf numFmtId="166" fontId="218" fillId="31" borderId="8" xfId="0" applyNumberFormat="1" applyFont="1" applyFill="1" applyBorder="1" applyAlignment="1">
      <alignment horizontal="center" vertical="center"/>
    </xf>
    <xf numFmtId="166" fontId="218" fillId="31" borderId="47" xfId="0" applyNumberFormat="1" applyFont="1" applyFill="1" applyBorder="1" applyAlignment="1">
      <alignment horizontal="center" vertical="center"/>
    </xf>
    <xf numFmtId="173" fontId="218" fillId="31" borderId="47" xfId="0" applyNumberFormat="1" applyFont="1" applyFill="1" applyBorder="1" applyAlignment="1">
      <alignment horizontal="center" vertical="center"/>
    </xf>
    <xf numFmtId="16" fontId="219" fillId="29" borderId="64" xfId="0" applyNumberFormat="1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 wrapText="1"/>
    </xf>
    <xf numFmtId="0" fontId="220" fillId="31" borderId="47" xfId="0" applyFont="1" applyFill="1" applyBorder="1" applyAlignment="1">
      <alignment horizontal="center" vertical="center"/>
    </xf>
    <xf numFmtId="0" fontId="253" fillId="0" borderId="0" xfId="0" applyFont="1" applyBorder="1" applyAlignment="1">
      <alignment vertical="center"/>
    </xf>
    <xf numFmtId="16" fontId="236" fillId="29" borderId="57" xfId="298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55" fillId="31" borderId="63" xfId="321" applyNumberFormat="1" applyFont="1" applyFill="1" applyBorder="1" applyAlignment="1">
      <alignment horizontal="center" vertical="center"/>
    </xf>
    <xf numFmtId="168" fontId="256" fillId="31" borderId="8" xfId="321" applyNumberFormat="1" applyFont="1" applyFill="1" applyBorder="1" applyAlignment="1">
      <alignment horizontal="center" vertical="center"/>
    </xf>
    <xf numFmtId="168" fontId="255" fillId="31" borderId="8" xfId="321" applyNumberFormat="1" applyFont="1" applyFill="1" applyBorder="1" applyAlignment="1">
      <alignment horizontal="center" vertical="center" wrapText="1"/>
    </xf>
    <xf numFmtId="168" fontId="255" fillId="31" borderId="47" xfId="321" applyNumberFormat="1" applyFont="1" applyFill="1" applyBorder="1" applyAlignment="1">
      <alignment horizontal="center" vertical="center" wrapText="1"/>
    </xf>
    <xf numFmtId="0" fontId="255" fillId="29" borderId="49" xfId="321" applyFont="1" applyFill="1" applyBorder="1" applyAlignment="1">
      <alignment horizontal="center" vertical="center"/>
    </xf>
    <xf numFmtId="0" fontId="255" fillId="29" borderId="136" xfId="321" applyFont="1" applyFill="1" applyBorder="1" applyAlignment="1">
      <alignment horizontal="center" vertical="center"/>
    </xf>
    <xf numFmtId="167" fontId="255" fillId="29" borderId="8" xfId="321" applyNumberFormat="1" applyFont="1" applyFill="1" applyBorder="1" applyAlignment="1">
      <alignment horizontal="center" vertical="center"/>
    </xf>
    <xf numFmtId="167" fontId="255" fillId="29" borderId="47" xfId="321" applyNumberFormat="1" applyFont="1" applyFill="1" applyBorder="1" applyAlignment="1">
      <alignment horizontal="center" vertical="center"/>
    </xf>
    <xf numFmtId="0" fontId="255" fillId="29" borderId="60" xfId="321" applyFont="1" applyFill="1" applyBorder="1" applyAlignment="1">
      <alignment horizontal="center" vertical="center"/>
    </xf>
    <xf numFmtId="0" fontId="255" fillId="29" borderId="139" xfId="321" applyFont="1" applyFill="1" applyBorder="1" applyAlignment="1">
      <alignment horizontal="center" vertical="center"/>
    </xf>
    <xf numFmtId="0" fontId="257" fillId="0" borderId="0" xfId="0" applyFont="1"/>
    <xf numFmtId="0" fontId="257" fillId="0" borderId="0" xfId="0" applyFont="1" applyAlignment="1">
      <alignment horizontal="left"/>
    </xf>
    <xf numFmtId="0" fontId="257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7" fillId="29" borderId="8" xfId="0" applyNumberFormat="1" applyFont="1" applyFill="1" applyBorder="1" applyAlignment="1">
      <alignment horizontal="center" vertical="center"/>
    </xf>
    <xf numFmtId="0" fontId="246" fillId="29" borderId="57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9" fontId="18" fillId="29" borderId="57" xfId="0" quotePrefix="1" applyNumberFormat="1" applyFont="1" applyFill="1" applyBorder="1" applyAlignment="1">
      <alignment horizontal="center" vertical="center"/>
    </xf>
    <xf numFmtId="169" fontId="7" fillId="29" borderId="57" xfId="0" applyNumberFormat="1" applyFont="1" applyFill="1" applyBorder="1" applyAlignment="1">
      <alignment horizontal="center"/>
    </xf>
    <xf numFmtId="169" fontId="7" fillId="29" borderId="64" xfId="0" applyNumberFormat="1" applyFont="1" applyFill="1" applyBorder="1" applyAlignment="1">
      <alignment horizontal="center"/>
    </xf>
    <xf numFmtId="0" fontId="157" fillId="29" borderId="0" xfId="0" applyFont="1" applyFill="1" applyBorder="1"/>
    <xf numFmtId="16" fontId="217" fillId="29" borderId="57" xfId="0" applyNumberFormat="1" applyFont="1" applyFill="1" applyBorder="1" applyAlignment="1">
      <alignment horizontal="center"/>
    </xf>
    <xf numFmtId="16" fontId="217" fillId="29" borderId="64" xfId="0" applyNumberFormat="1" applyFont="1" applyFill="1" applyBorder="1" applyAlignment="1">
      <alignment horizontal="center"/>
    </xf>
    <xf numFmtId="0" fontId="205" fillId="0" borderId="0" xfId="0" applyFont="1" applyAlignment="1">
      <alignment horizontal="left"/>
    </xf>
    <xf numFmtId="176" fontId="150" fillId="29" borderId="131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8" fillId="29" borderId="124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16" fontId="132" fillId="31" borderId="8" xfId="0" applyNumberFormat="1" applyFont="1" applyFill="1" applyBorder="1" applyAlignment="1">
      <alignment horizontal="center" vertical="center" wrapText="1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16" fontId="132" fillId="31" borderId="63" xfId="0" applyNumberFormat="1" applyFont="1" applyFill="1" applyBorder="1" applyAlignment="1">
      <alignment horizontal="center" vertical="center" wrapText="1"/>
    </xf>
    <xf numFmtId="16" fontId="132" fillId="31" borderId="144" xfId="0" applyNumberFormat="1" applyFont="1" applyFill="1" applyBorder="1" applyAlignment="1">
      <alignment horizontal="center" vertical="center" wrapText="1"/>
    </xf>
    <xf numFmtId="16" fontId="132" fillId="31" borderId="47" xfId="0" applyNumberFormat="1" applyFont="1" applyFill="1" applyBorder="1" applyAlignment="1">
      <alignment horizontal="center" vertical="center" wrapText="1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6" fillId="0" borderId="0" xfId="0" applyFont="1" applyFill="1"/>
    <xf numFmtId="0" fontId="196" fillId="0" borderId="0" xfId="0" applyFont="1" applyFill="1" applyBorder="1"/>
    <xf numFmtId="0" fontId="167" fillId="29" borderId="47" xfId="0" applyFont="1" applyFill="1" applyBorder="1" applyAlignment="1">
      <alignment horizontal="left" vertical="center"/>
    </xf>
    <xf numFmtId="16" fontId="167" fillId="0" borderId="63" xfId="0" applyNumberFormat="1" applyFont="1" applyFill="1" applyBorder="1" applyAlignment="1">
      <alignment horizontal="center" vertical="center"/>
    </xf>
    <xf numFmtId="0" fontId="168" fillId="0" borderId="144" xfId="0" applyFont="1" applyFill="1" applyBorder="1" applyAlignment="1">
      <alignment horizontal="left" vertical="center"/>
    </xf>
    <xf numFmtId="0" fontId="196" fillId="0" borderId="0" xfId="0" applyFont="1" applyFill="1"/>
    <xf numFmtId="0" fontId="167" fillId="0" borderId="0" xfId="0" applyFont="1" applyFill="1"/>
    <xf numFmtId="0" fontId="167" fillId="29" borderId="127" xfId="0" applyFont="1" applyFill="1" applyBorder="1" applyAlignment="1">
      <alignment horizontal="left" vertical="center"/>
    </xf>
    <xf numFmtId="0" fontId="167" fillId="29" borderId="124" xfId="0" applyNumberFormat="1" applyFont="1" applyFill="1" applyBorder="1" applyAlignment="1">
      <alignment horizontal="center" vertical="center"/>
    </xf>
    <xf numFmtId="166" fontId="167" fillId="29" borderId="124" xfId="0" applyNumberFormat="1" applyFont="1" applyFill="1" applyBorder="1" applyAlignment="1">
      <alignment horizontal="center" vertical="center"/>
    </xf>
    <xf numFmtId="16" fontId="167" fillId="29" borderId="124" xfId="0" applyNumberFormat="1" applyFont="1" applyFill="1" applyBorder="1" applyAlignment="1">
      <alignment horizontal="center" vertical="center"/>
    </xf>
    <xf numFmtId="20" fontId="167" fillId="29" borderId="124" xfId="0" applyNumberFormat="1" applyFont="1" applyFill="1" applyBorder="1" applyAlignment="1">
      <alignment horizontal="center" vertical="center"/>
    </xf>
    <xf numFmtId="0" fontId="168" fillId="29" borderId="154" xfId="0" applyFont="1" applyFill="1" applyBorder="1" applyAlignment="1">
      <alignment horizontal="left" vertical="center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218" fillId="29" borderId="88" xfId="236" applyFont="1" applyFill="1" applyBorder="1" applyAlignment="1" applyProtection="1">
      <alignment horizontal="left" vertical="center"/>
      <protection hidden="1"/>
    </xf>
    <xf numFmtId="167" fontId="218" fillId="29" borderId="92" xfId="236" applyNumberFormat="1" applyFont="1" applyFill="1" applyBorder="1" applyAlignment="1" applyProtection="1">
      <alignment horizontal="center" vertical="center"/>
      <protection hidden="1"/>
    </xf>
    <xf numFmtId="20" fontId="218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94" xfId="236" applyNumberFormat="1" applyFont="1" applyFill="1" applyBorder="1" applyAlignment="1" applyProtection="1">
      <alignment horizontal="center" vertical="center"/>
      <protection hidden="1"/>
    </xf>
    <xf numFmtId="20" fontId="218" fillId="29" borderId="95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96" xfId="236" quotePrefix="1" applyNumberFormat="1" applyFont="1" applyFill="1" applyBorder="1" applyAlignment="1" applyProtection="1">
      <alignment horizontal="center" vertical="center"/>
      <protection hidden="1"/>
    </xf>
    <xf numFmtId="167" fontId="225" fillId="29" borderId="97" xfId="236" applyNumberFormat="1" applyFont="1" applyFill="1" applyBorder="1" applyAlignment="1" applyProtection="1">
      <alignment horizontal="center" vertical="center"/>
      <protection hidden="1"/>
    </xf>
    <xf numFmtId="167" fontId="225" fillId="29" borderId="98" xfId="236" applyNumberFormat="1" applyFont="1" applyFill="1" applyBorder="1" applyAlignment="1" applyProtection="1">
      <alignment horizontal="center" vertical="center"/>
      <protection hidden="1"/>
    </xf>
    <xf numFmtId="167" fontId="225" fillId="29" borderId="99" xfId="236" applyNumberFormat="1" applyFont="1" applyFill="1" applyBorder="1" applyAlignment="1" applyProtection="1">
      <alignment horizontal="center" vertical="center"/>
      <protection hidden="1"/>
    </xf>
    <xf numFmtId="167" fontId="218" fillId="29" borderId="98" xfId="236" applyNumberFormat="1" applyFont="1" applyFill="1" applyBorder="1" applyAlignment="1" applyProtection="1">
      <alignment horizontal="center" vertical="center"/>
      <protection hidden="1"/>
    </xf>
    <xf numFmtId="167" fontId="218" fillId="29" borderId="100" xfId="236" applyNumberFormat="1" applyFont="1" applyFill="1" applyBorder="1" applyAlignment="1" applyProtection="1">
      <alignment horizontal="center" vertical="center"/>
      <protection hidden="1"/>
    </xf>
    <xf numFmtId="167" fontId="225" fillId="29" borderId="101" xfId="382" applyNumberFormat="1" applyFont="1" applyFill="1" applyBorder="1" applyAlignment="1" applyProtection="1">
      <alignment horizontal="center" vertical="center"/>
      <protection hidden="1"/>
    </xf>
    <xf numFmtId="0" fontId="218" fillId="29" borderId="89" xfId="236" applyFont="1" applyFill="1" applyBorder="1" applyAlignment="1" applyProtection="1">
      <alignment vertical="center"/>
      <protection hidden="1"/>
    </xf>
    <xf numFmtId="0" fontId="218" fillId="29" borderId="90" xfId="236" applyFont="1" applyFill="1" applyBorder="1" applyAlignment="1" applyProtection="1">
      <alignment horizontal="right" vertical="center"/>
      <protection hidden="1"/>
    </xf>
    <xf numFmtId="170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10" xfId="236" applyNumberFormat="1" applyFont="1" applyFill="1" applyBorder="1" applyAlignment="1" applyProtection="1">
      <alignment horizontal="center" vertical="center"/>
      <protection hidden="1"/>
    </xf>
    <xf numFmtId="170" fontId="218" fillId="29" borderId="91" xfId="236" applyNumberFormat="1" applyFont="1" applyFill="1" applyBorder="1" applyAlignment="1" applyProtection="1">
      <alignment horizontal="center" vertical="center"/>
      <protection hidden="1"/>
    </xf>
    <xf numFmtId="0" fontId="259" fillId="32" borderId="8" xfId="0" applyFont="1" applyFill="1" applyBorder="1" applyAlignment="1">
      <alignment horizontal="center" vertical="center"/>
    </xf>
    <xf numFmtId="205" fontId="254" fillId="0" borderId="8" xfId="0" applyNumberFormat="1" applyFont="1" applyFill="1" applyBorder="1" applyAlignment="1">
      <alignment horizontal="center"/>
    </xf>
    <xf numFmtId="205" fontId="197" fillId="0" borderId="8" xfId="0" applyNumberFormat="1" applyFont="1" applyFill="1" applyBorder="1" applyAlignment="1">
      <alignment horizontal="center"/>
    </xf>
    <xf numFmtId="205" fontId="254" fillId="0" borderId="47" xfId="0" applyNumberFormat="1" applyFont="1" applyFill="1" applyBorder="1" applyAlignment="1">
      <alignment horizontal="center"/>
    </xf>
    <xf numFmtId="0" fontId="217" fillId="29" borderId="57" xfId="0" applyFont="1" applyFill="1" applyBorder="1" applyAlignment="1">
      <alignment horizontal="center" vertical="center"/>
    </xf>
    <xf numFmtId="0" fontId="138" fillId="29" borderId="49" xfId="0" applyFont="1" applyFill="1" applyBorder="1" applyAlignment="1">
      <alignment horizontal="left" vertical="center"/>
    </xf>
    <xf numFmtId="0" fontId="138" fillId="29" borderId="8" xfId="0" applyNumberFormat="1" applyFont="1" applyFill="1" applyBorder="1" applyAlignment="1">
      <alignment horizontal="center" vertical="center"/>
    </xf>
    <xf numFmtId="166" fontId="138" fillId="29" borderId="8" xfId="0" applyNumberFormat="1" applyFont="1" applyFill="1" applyBorder="1" applyAlignment="1">
      <alignment horizontal="center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7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207" fillId="29" borderId="47" xfId="0" applyFont="1" applyFill="1" applyBorder="1" applyAlignment="1">
      <alignment horizontal="left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62" xfId="0" applyNumberFormat="1" applyFont="1" applyFill="1" applyBorder="1" applyAlignment="1">
      <alignment horizontal="center"/>
    </xf>
    <xf numFmtId="16" fontId="142" fillId="29" borderId="163" xfId="0" applyNumberFormat="1" applyFont="1" applyFill="1" applyBorder="1" applyAlignment="1">
      <alignment horizontal="center"/>
    </xf>
    <xf numFmtId="0" fontId="219" fillId="29" borderId="49" xfId="0" applyFont="1" applyFill="1" applyBorder="1" applyAlignment="1">
      <alignment horizontal="center" vertical="center" wrapText="1"/>
    </xf>
    <xf numFmtId="0" fontId="135" fillId="31" borderId="164" xfId="0" applyFont="1" applyFill="1" applyBorder="1" applyAlignment="1">
      <alignment horizontal="center" vertical="center"/>
    </xf>
    <xf numFmtId="0" fontId="135" fillId="31" borderId="165" xfId="0" applyNumberFormat="1" applyFont="1" applyFill="1" applyBorder="1" applyAlignment="1">
      <alignment horizontal="center" vertical="center"/>
    </xf>
    <xf numFmtId="166" fontId="135" fillId="31" borderId="165" xfId="0" applyNumberFormat="1" applyFont="1" applyFill="1" applyBorder="1" applyAlignment="1">
      <alignment horizontal="center" vertical="center"/>
    </xf>
    <xf numFmtId="0" fontId="135" fillId="31" borderId="165" xfId="0" applyFont="1" applyFill="1" applyBorder="1" applyAlignment="1">
      <alignment horizontal="center" vertical="center"/>
    </xf>
    <xf numFmtId="0" fontId="136" fillId="31" borderId="165" xfId="0" applyFont="1" applyFill="1" applyBorder="1" applyAlignment="1">
      <alignment horizontal="center" vertical="center"/>
    </xf>
    <xf numFmtId="0" fontId="135" fillId="31" borderId="166" xfId="0" applyFont="1" applyFill="1" applyBorder="1" applyAlignment="1">
      <alignment horizontal="center" vertical="center"/>
    </xf>
    <xf numFmtId="0" fontId="198" fillId="0" borderId="0" xfId="0" applyFont="1"/>
    <xf numFmtId="205" fontId="197" fillId="0" borderId="47" xfId="0" applyNumberFormat="1" applyFont="1" applyFill="1" applyBorder="1" applyAlignment="1">
      <alignment horizontal="center"/>
    </xf>
    <xf numFmtId="0" fontId="224" fillId="0" borderId="0" xfId="0" applyFont="1" applyFill="1" applyBorder="1" applyAlignment="1">
      <alignment horizontal="left" vertical="top"/>
    </xf>
    <xf numFmtId="0" fontId="255" fillId="29" borderId="61" xfId="321" applyFont="1" applyFill="1" applyBorder="1" applyAlignment="1">
      <alignment horizontal="center" vertical="center"/>
    </xf>
    <xf numFmtId="167" fontId="255" fillId="29" borderId="57" xfId="321" applyNumberFormat="1" applyFont="1" applyFill="1" applyBorder="1" applyAlignment="1">
      <alignment horizontal="center" vertical="center"/>
    </xf>
    <xf numFmtId="205" fontId="197" fillId="0" borderId="57" xfId="0" applyNumberFormat="1" applyFont="1" applyFill="1" applyBorder="1" applyAlignment="1">
      <alignment horizontal="center"/>
    </xf>
    <xf numFmtId="167" fontId="255" fillId="29" borderId="64" xfId="321" applyNumberFormat="1" applyFont="1" applyFill="1" applyBorder="1" applyAlignment="1">
      <alignment horizontal="center" vertical="center"/>
    </xf>
    <xf numFmtId="0" fontId="198" fillId="0" borderId="0" xfId="0" applyFont="1" applyFill="1"/>
    <xf numFmtId="0" fontId="218" fillId="29" borderId="82" xfId="236" applyFont="1" applyFill="1" applyBorder="1" applyAlignment="1" applyProtection="1">
      <alignment vertical="center"/>
      <protection hidden="1"/>
    </xf>
    <xf numFmtId="167" fontId="218" fillId="29" borderId="83" xfId="236" applyNumberFormat="1" applyFont="1" applyFill="1" applyBorder="1" applyAlignment="1" applyProtection="1">
      <alignment horizontal="center" vertical="center"/>
      <protection hidden="1"/>
    </xf>
    <xf numFmtId="20" fontId="218" fillId="29" borderId="84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5" xfId="236" applyNumberFormat="1" applyFont="1" applyFill="1" applyBorder="1" applyAlignment="1" applyProtection="1">
      <alignment horizontal="center" vertical="center"/>
      <protection hidden="1"/>
    </xf>
    <xf numFmtId="167" fontId="218" fillId="29" borderId="33" xfId="382" applyNumberFormat="1" applyFont="1" applyFill="1" applyBorder="1" applyAlignment="1" applyProtection="1">
      <alignment horizontal="center" vertical="center"/>
      <protection hidden="1"/>
    </xf>
    <xf numFmtId="0" fontId="218" fillId="29" borderId="82" xfId="236" applyFont="1" applyFill="1" applyBorder="1" applyAlignment="1" applyProtection="1">
      <alignment horizontal="left" vertical="center"/>
      <protection hidden="1"/>
    </xf>
    <xf numFmtId="167" fontId="218" fillId="29" borderId="167" xfId="236" applyNumberFormat="1" applyFont="1" applyFill="1" applyBorder="1" applyAlignment="1" applyProtection="1">
      <alignment horizontal="center" vertical="center"/>
      <protection hidden="1"/>
    </xf>
    <xf numFmtId="0" fontId="132" fillId="27" borderId="63" xfId="238" applyFont="1" applyFill="1" applyBorder="1" applyAlignment="1" applyProtection="1">
      <alignment horizontal="center" vertical="center" wrapText="1"/>
      <protection hidden="1"/>
    </xf>
    <xf numFmtId="0" fontId="73" fillId="26" borderId="0" xfId="106" applyFill="1" applyBorder="1" applyAlignment="1" applyProtection="1"/>
    <xf numFmtId="0" fontId="218" fillId="29" borderId="57" xfId="321" applyFont="1" applyFill="1" applyBorder="1" applyAlignment="1">
      <alignment horizontal="center" vertical="center"/>
    </xf>
    <xf numFmtId="0" fontId="167" fillId="0" borderId="127" xfId="0" applyFont="1" applyFill="1" applyBorder="1" applyAlignment="1">
      <alignment horizontal="left" vertical="center"/>
    </xf>
    <xf numFmtId="0" fontId="167" fillId="0" borderId="124" xfId="0" applyNumberFormat="1" applyFont="1" applyFill="1" applyBorder="1" applyAlignment="1">
      <alignment horizontal="center" vertical="center"/>
    </xf>
    <xf numFmtId="166" fontId="167" fillId="0" borderId="124" xfId="0" applyNumberFormat="1" applyFont="1" applyFill="1" applyBorder="1" applyAlignment="1">
      <alignment horizontal="center" vertical="center"/>
    </xf>
    <xf numFmtId="16" fontId="168" fillId="0" borderId="124" xfId="0" applyNumberFormat="1" applyFont="1" applyFill="1" applyBorder="1" applyAlignment="1">
      <alignment horizontal="center" vertical="center"/>
    </xf>
    <xf numFmtId="16" fontId="167" fillId="0" borderId="124" xfId="0" applyNumberFormat="1" applyFont="1" applyFill="1" applyBorder="1" applyAlignment="1">
      <alignment horizontal="center" vertical="center"/>
    </xf>
    <xf numFmtId="0" fontId="168" fillId="0" borderId="154" xfId="0" applyFont="1" applyFill="1" applyBorder="1" applyAlignment="1">
      <alignment horizontal="left" vertical="center"/>
    </xf>
    <xf numFmtId="0" fontId="142" fillId="29" borderId="49" xfId="0" applyFont="1" applyFill="1" applyBorder="1" applyAlignment="1"/>
    <xf numFmtId="0" fontId="249" fillId="29" borderId="61" xfId="0" applyFont="1" applyFill="1" applyBorder="1" applyAlignment="1"/>
    <xf numFmtId="0" fontId="249" fillId="29" borderId="57" xfId="0" applyFont="1" applyFill="1" applyBorder="1" applyAlignment="1">
      <alignment horizontal="center"/>
    </xf>
    <xf numFmtId="16" fontId="249" fillId="29" borderId="64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38" fillId="0" borderId="169" xfId="236" applyNumberFormat="1" applyFont="1" applyFill="1" applyBorder="1" applyAlignment="1" applyProtection="1">
      <alignment horizontal="center" vertical="center"/>
      <protection hidden="1"/>
    </xf>
    <xf numFmtId="167" fontId="218" fillId="0" borderId="169" xfId="236" applyNumberFormat="1" applyFont="1" applyFill="1" applyBorder="1" applyAlignment="1" applyProtection="1">
      <alignment horizontal="center" vertical="center"/>
      <protection hidden="1"/>
    </xf>
    <xf numFmtId="167" fontId="238" fillId="0" borderId="170" xfId="236" applyNumberFormat="1" applyFont="1" applyFill="1" applyBorder="1" applyAlignment="1" applyProtection="1">
      <alignment horizontal="center" vertical="center"/>
      <protection hidden="1"/>
    </xf>
    <xf numFmtId="167" fontId="225" fillId="0" borderId="169" xfId="382" applyNumberFormat="1" applyFont="1" applyFill="1" applyBorder="1" applyAlignment="1" applyProtection="1">
      <alignment horizontal="center" vertical="center"/>
      <protection hidden="1"/>
    </xf>
    <xf numFmtId="167" fontId="218" fillId="0" borderId="170" xfId="236" applyNumberFormat="1" applyFont="1" applyFill="1" applyBorder="1" applyAlignment="1" applyProtection="1">
      <alignment horizontal="center" vertical="center"/>
      <protection hidden="1"/>
    </xf>
    <xf numFmtId="167" fontId="238" fillId="0" borderId="42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167" fontId="225" fillId="0" borderId="36" xfId="236" applyNumberFormat="1" applyFont="1" applyFill="1" applyBorder="1" applyAlignment="1" applyProtection="1">
      <alignment horizontal="center" vertical="center"/>
      <protection hidden="1"/>
    </xf>
    <xf numFmtId="167" fontId="225" fillId="0" borderId="201" xfId="236" applyNumberFormat="1" applyFont="1" applyFill="1" applyBorder="1" applyAlignment="1" applyProtection="1">
      <alignment horizontal="center" vertical="center"/>
      <protection hidden="1"/>
    </xf>
    <xf numFmtId="167" fontId="25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171" xfId="236" applyNumberFormat="1" applyFont="1" applyFill="1" applyBorder="1" applyAlignment="1" applyProtection="1">
      <alignment horizontal="center" vertical="center"/>
      <protection hidden="1"/>
    </xf>
    <xf numFmtId="0" fontId="218" fillId="0" borderId="172" xfId="236" applyFont="1" applyFill="1" applyBorder="1" applyAlignment="1" applyProtection="1">
      <alignment horizontal="center" vertical="center"/>
      <protection hidden="1"/>
    </xf>
    <xf numFmtId="167" fontId="218" fillId="0" borderId="172" xfId="382" applyNumberFormat="1" applyFont="1" applyFill="1" applyBorder="1" applyAlignment="1" applyProtection="1">
      <alignment horizontal="center" vertical="center"/>
      <protection hidden="1"/>
    </xf>
    <xf numFmtId="0" fontId="218" fillId="31" borderId="115" xfId="236" applyFont="1" applyFill="1" applyBorder="1" applyAlignment="1" applyProtection="1">
      <alignment horizontal="left" vertical="center"/>
      <protection hidden="1"/>
    </xf>
    <xf numFmtId="0" fontId="7" fillId="0" borderId="57" xfId="0" applyFont="1" applyBorder="1" applyAlignment="1">
      <alignment horizontal="center"/>
    </xf>
    <xf numFmtId="0" fontId="167" fillId="0" borderId="49" xfId="0" applyFont="1" applyFill="1" applyBorder="1" applyAlignment="1">
      <alignment horizontal="left" vertical="center"/>
    </xf>
    <xf numFmtId="0" fontId="167" fillId="0" borderId="8" xfId="0" applyNumberFormat="1" applyFont="1" applyFill="1" applyBorder="1" applyAlignment="1">
      <alignment horizontal="center" vertical="center"/>
    </xf>
    <xf numFmtId="166" fontId="167" fillId="0" borderId="8" xfId="0" applyNumberFormat="1" applyFont="1" applyFill="1" applyBorder="1" applyAlignment="1">
      <alignment horizontal="center" vertical="center"/>
    </xf>
    <xf numFmtId="16" fontId="167" fillId="0" borderId="8" xfId="0" applyNumberFormat="1" applyFont="1" applyFill="1" applyBorder="1" applyAlignment="1">
      <alignment horizontal="center" vertical="center"/>
    </xf>
    <xf numFmtId="20" fontId="167" fillId="0" borderId="8" xfId="0" applyNumberFormat="1" applyFont="1" applyFill="1" applyBorder="1" applyAlignment="1">
      <alignment horizontal="center" vertical="center"/>
    </xf>
    <xf numFmtId="0" fontId="167" fillId="0" borderId="47" xfId="0" applyFont="1" applyFill="1" applyBorder="1" applyAlignment="1">
      <alignment horizontal="left" vertical="center"/>
    </xf>
    <xf numFmtId="16" fontId="246" fillId="0" borderId="8" xfId="0" applyNumberFormat="1" applyFont="1" applyFill="1" applyBorder="1" applyAlignment="1">
      <alignment horizontal="center" vertical="center"/>
    </xf>
    <xf numFmtId="0" fontId="167" fillId="0" borderId="0" xfId="0" applyFont="1" applyFill="1" applyAlignment="1">
      <alignment vertical="center"/>
    </xf>
    <xf numFmtId="0" fontId="218" fillId="0" borderId="174" xfId="236" applyFont="1" applyFill="1" applyBorder="1" applyAlignment="1" applyProtection="1">
      <alignment vertical="center"/>
      <protection hidden="1"/>
    </xf>
    <xf numFmtId="0" fontId="218" fillId="0" borderId="100" xfId="236" applyFont="1" applyFill="1" applyBorder="1" applyAlignment="1" applyProtection="1">
      <alignment horizontal="right" vertical="center"/>
      <protection hidden="1"/>
    </xf>
    <xf numFmtId="0" fontId="218" fillId="0" borderId="175" xfId="236" quotePrefix="1" applyFont="1" applyFill="1" applyBorder="1" applyAlignment="1" applyProtection="1">
      <alignment horizontal="center" vertical="center"/>
      <protection hidden="1"/>
    </xf>
    <xf numFmtId="167" fontId="218" fillId="0" borderId="176" xfId="236" applyNumberFormat="1" applyFont="1" applyFill="1" applyBorder="1" applyAlignment="1" applyProtection="1">
      <alignment horizontal="center" vertical="center"/>
      <protection hidden="1"/>
    </xf>
    <xf numFmtId="20" fontId="218" fillId="0" borderId="17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75" xfId="236" applyNumberFormat="1" applyFont="1" applyFill="1" applyBorder="1" applyAlignment="1" applyProtection="1">
      <alignment horizontal="center" vertical="center"/>
      <protection hidden="1"/>
    </xf>
    <xf numFmtId="20" fontId="218" fillId="0" borderId="178" xfId="236" applyNumberFormat="1" applyFont="1" applyFill="1" applyBorder="1" applyAlignment="1" applyProtection="1">
      <alignment horizontal="center" vertical="center"/>
      <protection hidden="1"/>
    </xf>
    <xf numFmtId="167" fontId="218" fillId="0" borderId="179" xfId="236" applyNumberFormat="1" applyFont="1" applyFill="1" applyBorder="1" applyAlignment="1" applyProtection="1">
      <alignment horizontal="center" vertical="center"/>
      <protection hidden="1"/>
    </xf>
    <xf numFmtId="167" fontId="218" fillId="0" borderId="163" xfId="236" applyNumberFormat="1" applyFont="1" applyFill="1" applyBorder="1" applyAlignment="1" applyProtection="1">
      <alignment horizontal="center" vertical="center"/>
      <protection hidden="1"/>
    </xf>
    <xf numFmtId="167" fontId="218" fillId="29" borderId="35" xfId="236" applyNumberFormat="1" applyFont="1" applyFill="1" applyBorder="1" applyAlignment="1" applyProtection="1">
      <alignment horizontal="center" vertical="center"/>
      <protection hidden="1"/>
    </xf>
    <xf numFmtId="167" fontId="218" fillId="29" borderId="109" xfId="236" applyNumberFormat="1" applyFont="1" applyFill="1" applyBorder="1" applyAlignment="1" applyProtection="1">
      <alignment horizontal="center" vertical="center"/>
      <protection hidden="1"/>
    </xf>
    <xf numFmtId="167" fontId="218" fillId="29" borderId="146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9" fillId="29" borderId="0" xfId="321" applyNumberFormat="1" applyFont="1" applyFill="1" applyAlignment="1">
      <alignment horizontal="center" vertical="center"/>
    </xf>
    <xf numFmtId="172" fontId="18" fillId="29" borderId="65" xfId="0" applyNumberFormat="1" applyFont="1" applyFill="1" applyBorder="1" applyAlignment="1">
      <alignment horizontal="left" vertical="center"/>
    </xf>
    <xf numFmtId="205" fontId="254" fillId="0" borderId="57" xfId="0" applyNumberFormat="1" applyFont="1" applyFill="1" applyBorder="1" applyAlignment="1">
      <alignment horizontal="center"/>
    </xf>
    <xf numFmtId="0" fontId="163" fillId="29" borderId="180" xfId="0" applyFont="1" applyFill="1" applyBorder="1" applyAlignment="1">
      <alignment horizontal="left" vertical="center"/>
    </xf>
    <xf numFmtId="16" fontId="7" fillId="29" borderId="68" xfId="0" applyNumberFormat="1" applyFont="1" applyFill="1" applyBorder="1" applyAlignment="1">
      <alignment horizontal="center"/>
    </xf>
    <xf numFmtId="16" fontId="7" fillId="29" borderId="31" xfId="0" applyNumberFormat="1" applyFont="1" applyFill="1" applyBorder="1" applyAlignment="1">
      <alignment horizontal="center"/>
    </xf>
    <xf numFmtId="16" fontId="7" fillId="29" borderId="168" xfId="0" applyNumberFormat="1" applyFont="1" applyFill="1" applyBorder="1" applyAlignment="1">
      <alignment horizontal="center"/>
    </xf>
    <xf numFmtId="0" fontId="163" fillId="29" borderId="181" xfId="0" applyFont="1" applyFill="1" applyBorder="1" applyAlignment="1">
      <alignment horizontal="left" vertical="center"/>
    </xf>
    <xf numFmtId="172" fontId="18" fillId="29" borderId="181" xfId="0" applyNumberFormat="1" applyFont="1" applyFill="1" applyBorder="1" applyAlignment="1">
      <alignment horizontal="center" vertical="center"/>
    </xf>
    <xf numFmtId="16" fontId="18" fillId="29" borderId="153" xfId="0" quotePrefix="1" applyNumberFormat="1" applyFont="1" applyFill="1" applyBorder="1" applyAlignment="1">
      <alignment horizontal="center" vertical="center"/>
    </xf>
    <xf numFmtId="16" fontId="18" fillId="29" borderId="181" xfId="0" quotePrefix="1" applyNumberFormat="1" applyFont="1" applyFill="1" applyBorder="1" applyAlignment="1">
      <alignment horizontal="center" vertical="center"/>
    </xf>
    <xf numFmtId="16" fontId="7" fillId="29" borderId="125" xfId="0" applyNumberFormat="1" applyFont="1" applyFill="1" applyBorder="1" applyAlignment="1">
      <alignment horizontal="center"/>
    </xf>
    <xf numFmtId="16" fontId="7" fillId="29" borderId="124" xfId="0" applyNumberFormat="1" applyFont="1" applyFill="1" applyBorder="1" applyAlignment="1">
      <alignment horizontal="center"/>
    </xf>
    <xf numFmtId="16" fontId="7" fillId="29" borderId="128" xfId="0" applyNumberFormat="1" applyFont="1" applyFill="1" applyBorder="1" applyAlignment="1">
      <alignment horizontal="center"/>
    </xf>
    <xf numFmtId="0" fontId="163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3" fillId="29" borderId="182" xfId="0" applyFont="1" applyFill="1" applyBorder="1" applyAlignment="1">
      <alignment horizontal="left" vertical="center"/>
    </xf>
    <xf numFmtId="16" fontId="7" fillId="29" borderId="23" xfId="0" applyNumberFormat="1" applyFont="1" applyFill="1" applyBorder="1" applyAlignment="1">
      <alignment horizontal="center"/>
    </xf>
    <xf numFmtId="16" fontId="7" fillId="29" borderId="24" xfId="0" applyNumberFormat="1" applyFont="1" applyFill="1" applyBorder="1" applyAlignment="1">
      <alignment horizontal="center"/>
    </xf>
    <xf numFmtId="16" fontId="7" fillId="29" borderId="147" xfId="0" applyNumberFormat="1" applyFont="1" applyFill="1" applyBorder="1" applyAlignment="1">
      <alignment horizontal="center"/>
    </xf>
    <xf numFmtId="0" fontId="163" fillId="29" borderId="183" xfId="0" applyFont="1" applyFill="1" applyBorder="1" applyAlignment="1">
      <alignment horizontal="left" vertical="center"/>
    </xf>
    <xf numFmtId="16" fontId="7" fillId="29" borderId="95" xfId="0" applyNumberFormat="1" applyFont="1" applyFill="1" applyBorder="1" applyAlignment="1">
      <alignment horizontal="center"/>
    </xf>
    <xf numFmtId="16" fontId="7" fillId="29" borderId="131" xfId="0" applyNumberFormat="1" applyFont="1" applyFill="1" applyBorder="1" applyAlignment="1">
      <alignment horizontal="center"/>
    </xf>
    <xf numFmtId="16" fontId="7" fillId="29" borderId="184" xfId="0" applyNumberFormat="1" applyFont="1" applyFill="1" applyBorder="1" applyAlignment="1">
      <alignment horizontal="center"/>
    </xf>
    <xf numFmtId="0" fontId="163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0" fontId="163" fillId="29" borderId="57" xfId="0" applyFont="1" applyFill="1" applyBorder="1" applyAlignment="1">
      <alignment horizontal="left" vertical="center"/>
    </xf>
    <xf numFmtId="199" fontId="18" fillId="29" borderId="57" xfId="0" applyNumberFormat="1" applyFont="1" applyFill="1" applyBorder="1" applyAlignment="1">
      <alignment horizontal="center" vertical="center"/>
    </xf>
    <xf numFmtId="16" fontId="18" fillId="29" borderId="57" xfId="0" quotePrefix="1" applyNumberFormat="1" applyFont="1" applyFill="1" applyBorder="1" applyAlignment="1">
      <alignment horizontal="center" vertical="center"/>
    </xf>
    <xf numFmtId="199" fontId="18" fillId="29" borderId="185" xfId="0" applyNumberFormat="1" applyFont="1" applyFill="1" applyBorder="1" applyAlignment="1">
      <alignment horizontal="center" vertical="center"/>
    </xf>
    <xf numFmtId="199" fontId="18" fillId="29" borderId="186" xfId="0" applyNumberFormat="1" applyFont="1" applyFill="1" applyBorder="1" applyAlignment="1">
      <alignment horizontal="center" vertical="center"/>
    </xf>
    <xf numFmtId="199" fontId="18" fillId="29" borderId="187" xfId="0" applyNumberFormat="1" applyFont="1" applyFill="1" applyBorder="1" applyAlignment="1">
      <alignment horizontal="center" vertical="center"/>
    </xf>
    <xf numFmtId="16" fontId="18" fillId="29" borderId="67" xfId="0" quotePrefix="1" applyNumberFormat="1" applyFont="1" applyFill="1" applyBorder="1" applyAlignment="1">
      <alignment horizontal="center" vertical="center"/>
    </xf>
    <xf numFmtId="16" fontId="7" fillId="29" borderId="154" xfId="0" applyNumberFormat="1" applyFont="1" applyFill="1" applyBorder="1" applyAlignment="1">
      <alignment horizontal="center"/>
    </xf>
    <xf numFmtId="0" fontId="163" fillId="29" borderId="188" xfId="0" applyFont="1" applyFill="1" applyBorder="1" applyAlignment="1">
      <alignment horizontal="left" vertical="center"/>
    </xf>
    <xf numFmtId="0" fontId="163" fillId="29" borderId="189" xfId="0" applyFont="1" applyFill="1" applyBorder="1" applyAlignment="1">
      <alignment horizontal="left" vertical="center"/>
    </xf>
    <xf numFmtId="0" fontId="163" fillId="29" borderId="190" xfId="0" applyFont="1" applyFill="1" applyBorder="1" applyAlignment="1">
      <alignment horizontal="left" vertical="center"/>
    </xf>
    <xf numFmtId="199" fontId="18" fillId="29" borderId="132" xfId="0" applyNumberFormat="1" applyFont="1" applyFill="1" applyBorder="1" applyAlignment="1">
      <alignment horizontal="center" vertical="center"/>
    </xf>
    <xf numFmtId="199" fontId="18" fillId="29" borderId="135" xfId="0" applyNumberFormat="1" applyFont="1" applyFill="1" applyBorder="1" applyAlignment="1">
      <alignment horizontal="center" vertical="center"/>
    </xf>
    <xf numFmtId="199" fontId="18" fillId="29" borderId="141" xfId="0" applyNumberFormat="1" applyFont="1" applyFill="1" applyBorder="1" applyAlignment="1">
      <alignment horizontal="center" vertical="center"/>
    </xf>
    <xf numFmtId="199" fontId="18" fillId="29" borderId="181" xfId="0" applyNumberFormat="1" applyFont="1" applyFill="1" applyBorder="1" applyAlignment="1">
      <alignment horizontal="center" vertical="center"/>
    </xf>
    <xf numFmtId="167" fontId="218" fillId="29" borderId="179" xfId="236" applyNumberFormat="1" applyFont="1" applyFill="1" applyBorder="1" applyAlignment="1" applyProtection="1">
      <alignment horizontal="center" vertical="center"/>
      <protection hidden="1"/>
    </xf>
    <xf numFmtId="0" fontId="217" fillId="29" borderId="0" xfId="0" applyFont="1" applyFill="1" applyBorder="1" applyAlignment="1" applyProtection="1">
      <alignment horizontal="left"/>
      <protection hidden="1"/>
    </xf>
    <xf numFmtId="0" fontId="218" fillId="29" borderId="86" xfId="236" applyFont="1" applyFill="1" applyBorder="1" applyAlignment="1" applyProtection="1">
      <alignment horizontal="left" vertical="center"/>
      <protection hidden="1"/>
    </xf>
    <xf numFmtId="167" fontId="218" fillId="29" borderId="87" xfId="236" applyNumberFormat="1" applyFont="1" applyFill="1" applyBorder="1" applyAlignment="1" applyProtection="1">
      <alignment horizontal="center" vertical="center"/>
      <protection hidden="1"/>
    </xf>
    <xf numFmtId="167" fontId="218" fillId="29" borderId="46" xfId="236" applyNumberFormat="1" applyFont="1" applyFill="1" applyBorder="1" applyAlignment="1" applyProtection="1">
      <alignment horizontal="center" vertical="center"/>
      <protection hidden="1"/>
    </xf>
    <xf numFmtId="205" fontId="197" fillId="0" borderId="64" xfId="0" applyNumberFormat="1" applyFont="1" applyFill="1" applyBorder="1" applyAlignment="1">
      <alignment horizontal="center"/>
    </xf>
    <xf numFmtId="0" fontId="233" fillId="29" borderId="155" xfId="323" applyFont="1" applyFill="1" applyBorder="1" applyAlignment="1">
      <alignment horizontal="left" vertical="center"/>
    </xf>
    <xf numFmtId="0" fontId="233" fillId="29" borderId="131" xfId="323" quotePrefix="1" applyNumberFormat="1" applyFont="1" applyFill="1" applyBorder="1" applyAlignment="1">
      <alignment horizontal="center" vertical="center"/>
    </xf>
    <xf numFmtId="0" fontId="260" fillId="0" borderId="0" xfId="0" applyFont="1" applyAlignment="1">
      <alignment vertical="center"/>
    </xf>
    <xf numFmtId="0" fontId="257" fillId="32" borderId="63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7" fillId="32" borderId="63" xfId="0" applyFont="1" applyFill="1" applyBorder="1" applyAlignment="1">
      <alignment horizontal="center" vertical="center"/>
    </xf>
    <xf numFmtId="0" fontId="255" fillId="29" borderId="8" xfId="321" applyFont="1" applyFill="1" applyBorder="1" applyAlignment="1">
      <alignment horizontal="center" vertical="center"/>
    </xf>
    <xf numFmtId="0" fontId="255" fillId="29" borderId="57" xfId="321" applyFont="1" applyFill="1" applyBorder="1" applyAlignment="1">
      <alignment horizontal="center" vertical="center"/>
    </xf>
    <xf numFmtId="16" fontId="218" fillId="0" borderId="0" xfId="0" applyNumberFormat="1" applyFont="1"/>
    <xf numFmtId="16" fontId="218" fillId="0" borderId="0" xfId="0" applyNumberFormat="1" applyFont="1" applyBorder="1"/>
    <xf numFmtId="173" fontId="218" fillId="31" borderId="188" xfId="0" applyNumberFormat="1" applyFont="1" applyFill="1" applyBorder="1" applyAlignment="1">
      <alignment horizontal="center" vertical="center"/>
    </xf>
    <xf numFmtId="173" fontId="218" fillId="31" borderId="191" xfId="0" applyNumberFormat="1" applyFont="1" applyFill="1" applyBorder="1" applyAlignment="1">
      <alignment horizontal="center" vertical="center"/>
    </xf>
    <xf numFmtId="173" fontId="218" fillId="31" borderId="134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8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0" fontId="218" fillId="29" borderId="145" xfId="236" applyFont="1" applyFill="1" applyBorder="1" applyAlignment="1" applyProtection="1">
      <alignment horizontal="center" vertical="center"/>
      <protection hidden="1"/>
    </xf>
    <xf numFmtId="0" fontId="218" fillId="29" borderId="0" xfId="236" applyFont="1" applyFill="1" applyBorder="1" applyAlignment="1" applyProtection="1">
      <alignment vertical="center"/>
      <protection hidden="1"/>
    </xf>
    <xf numFmtId="174" fontId="218" fillId="29" borderId="127" xfId="0" applyNumberFormat="1" applyFont="1" applyFill="1" applyBorder="1" applyAlignment="1">
      <alignment horizontal="center" vertical="center"/>
    </xf>
    <xf numFmtId="16" fontId="142" fillId="29" borderId="57" xfId="0" applyNumberFormat="1" applyFont="1" applyFill="1" applyBorder="1" applyAlignment="1">
      <alignment horizontal="center"/>
    </xf>
    <xf numFmtId="0" fontId="167" fillId="29" borderId="8" xfId="0" applyFont="1" applyFill="1" applyBorder="1" applyAlignment="1">
      <alignment horizontal="left" vertical="center"/>
    </xf>
    <xf numFmtId="0" fontId="167" fillId="0" borderId="8" xfId="0" applyFont="1" applyFill="1" applyBorder="1" applyAlignment="1">
      <alignment horizontal="left" vertical="center"/>
    </xf>
    <xf numFmtId="16" fontId="168" fillId="0" borderId="8" xfId="0" applyNumberFormat="1" applyFont="1" applyFill="1" applyBorder="1" applyAlignment="1">
      <alignment horizontal="center" vertical="center"/>
    </xf>
    <xf numFmtId="0" fontId="167" fillId="29" borderId="60" xfId="0" applyFont="1" applyFill="1" applyBorder="1" applyAlignment="1">
      <alignment horizontal="left" vertical="center"/>
    </xf>
    <xf numFmtId="0" fontId="167" fillId="29" borderId="58" xfId="0" applyNumberFormat="1" applyFont="1" applyFill="1" applyBorder="1" applyAlignment="1">
      <alignment horizontal="center" vertical="center"/>
    </xf>
    <xf numFmtId="166" fontId="167" fillId="29" borderId="58" xfId="0" applyNumberFormat="1" applyFont="1" applyFill="1" applyBorder="1" applyAlignment="1">
      <alignment horizontal="center" vertical="center"/>
    </xf>
    <xf numFmtId="16" fontId="167" fillId="29" borderId="58" xfId="0" applyNumberFormat="1" applyFont="1" applyFill="1" applyBorder="1" applyAlignment="1">
      <alignment horizontal="center" vertical="center"/>
    </xf>
    <xf numFmtId="16" fontId="168" fillId="29" borderId="58" xfId="0" applyNumberFormat="1" applyFont="1" applyFill="1" applyBorder="1" applyAlignment="1">
      <alignment horizontal="center" vertical="center"/>
    </xf>
    <xf numFmtId="20" fontId="167" fillId="29" borderId="58" xfId="0" applyNumberFormat="1" applyFont="1" applyFill="1" applyBorder="1" applyAlignment="1">
      <alignment horizontal="center" vertical="center"/>
    </xf>
    <xf numFmtId="0" fontId="168" fillId="29" borderId="66" xfId="0" applyFont="1" applyFill="1" applyBorder="1" applyAlignment="1">
      <alignment horizontal="left" vertical="center"/>
    </xf>
    <xf numFmtId="0" fontId="217" fillId="29" borderId="49" xfId="0" applyFont="1" applyFill="1" applyBorder="1" applyAlignment="1">
      <alignment horizontal="center" vertical="center"/>
    </xf>
    <xf numFmtId="0" fontId="217" fillId="29" borderId="61" xfId="0" applyFont="1" applyFill="1" applyBorder="1" applyAlignment="1">
      <alignment horizontal="center" vertical="center"/>
    </xf>
    <xf numFmtId="166" fontId="217" fillId="29" borderId="53" xfId="323" applyNumberFormat="1" applyFont="1" applyFill="1" applyBorder="1" applyAlignment="1">
      <alignment horizontal="center" vertical="center"/>
    </xf>
    <xf numFmtId="166" fontId="217" fillId="29" borderId="124" xfId="323" applyNumberFormat="1" applyFont="1" applyFill="1" applyBorder="1" applyAlignment="1">
      <alignment horizontal="center" vertical="center"/>
    </xf>
    <xf numFmtId="166" fontId="217" fillId="28" borderId="154" xfId="323" applyNumberFormat="1" applyFont="1" applyFill="1" applyBorder="1" applyAlignment="1">
      <alignment horizontal="center" vertical="center"/>
    </xf>
    <xf numFmtId="166" fontId="217" fillId="29" borderId="48" xfId="323" applyNumberFormat="1" applyFont="1" applyFill="1" applyBorder="1" applyAlignment="1">
      <alignment horizontal="center" vertical="center"/>
    </xf>
    <xf numFmtId="166" fontId="217" fillId="0" borderId="8" xfId="323" applyNumberFormat="1" applyFont="1" applyFill="1" applyBorder="1" applyAlignment="1">
      <alignment horizontal="center" vertical="center"/>
    </xf>
    <xf numFmtId="166" fontId="217" fillId="0" borderId="47" xfId="323" applyNumberFormat="1" applyFont="1" applyFill="1" applyBorder="1" applyAlignment="1">
      <alignment horizontal="center" vertical="center"/>
    </xf>
    <xf numFmtId="166" fontId="217" fillId="0" borderId="57" xfId="323" applyNumberFormat="1" applyFont="1" applyFill="1" applyBorder="1" applyAlignment="1">
      <alignment horizontal="center" vertical="center"/>
    </xf>
    <xf numFmtId="16" fontId="150" fillId="0" borderId="131" xfId="0" applyNumberFormat="1" applyFont="1" applyFill="1" applyBorder="1" applyAlignment="1">
      <alignment horizontal="center"/>
    </xf>
    <xf numFmtId="166" fontId="219" fillId="29" borderId="57" xfId="198" applyNumberFormat="1" applyFont="1" applyFill="1" applyBorder="1" applyAlignment="1">
      <alignment horizontal="center" vertical="center"/>
    </xf>
    <xf numFmtId="16" fontId="218" fillId="31" borderId="8" xfId="0" applyNumberFormat="1" applyFont="1" applyFill="1" applyBorder="1" applyAlignment="1">
      <alignment horizontal="center" vertical="center" wrapText="1"/>
    </xf>
    <xf numFmtId="0" fontId="218" fillId="0" borderId="8" xfId="0" applyFont="1" applyBorder="1" applyAlignment="1">
      <alignment horizontal="center" vertical="center"/>
    </xf>
    <xf numFmtId="166" fontId="218" fillId="0" borderId="8" xfId="0" applyNumberFormat="1" applyFont="1" applyFill="1" applyBorder="1" applyAlignment="1" applyProtection="1">
      <alignment horizontal="center" vertical="center"/>
      <protection hidden="1"/>
    </xf>
    <xf numFmtId="16" fontId="218" fillId="31" borderId="63" xfId="0" applyNumberFormat="1" applyFont="1" applyFill="1" applyBorder="1" applyAlignment="1">
      <alignment horizontal="center" vertical="center" wrapText="1"/>
    </xf>
    <xf numFmtId="16" fontId="218" fillId="31" borderId="47" xfId="0" applyNumberFormat="1" applyFont="1" applyFill="1" applyBorder="1" applyAlignment="1">
      <alignment horizontal="center" vertical="center" wrapText="1"/>
    </xf>
    <xf numFmtId="0" fontId="218" fillId="0" borderId="49" xfId="0" applyFont="1" applyBorder="1" applyAlignment="1">
      <alignment horizontal="center" vertical="center"/>
    </xf>
    <xf numFmtId="166" fontId="218" fillId="0" borderId="47" xfId="0" applyNumberFormat="1" applyFont="1" applyFill="1" applyBorder="1" applyAlignment="1" applyProtection="1">
      <alignment horizontal="center" vertical="center"/>
      <protection hidden="1"/>
    </xf>
    <xf numFmtId="0" fontId="218" fillId="0" borderId="61" xfId="0" applyFont="1" applyBorder="1" applyAlignment="1">
      <alignment horizontal="center" vertical="center"/>
    </xf>
    <xf numFmtId="0" fontId="218" fillId="0" borderId="57" xfId="0" applyFont="1" applyBorder="1" applyAlignment="1">
      <alignment horizontal="center" vertical="center"/>
    </xf>
    <xf numFmtId="166" fontId="218" fillId="0" borderId="57" xfId="0" applyNumberFormat="1" applyFont="1" applyFill="1" applyBorder="1" applyAlignment="1" applyProtection="1">
      <alignment horizontal="center" vertical="center"/>
      <protection hidden="1"/>
    </xf>
    <xf numFmtId="166" fontId="218" fillId="0" borderId="64" xfId="0" applyNumberFormat="1" applyFont="1" applyFill="1" applyBorder="1" applyAlignment="1" applyProtection="1">
      <alignment horizontal="center" vertical="center"/>
      <protection hidden="1"/>
    </xf>
    <xf numFmtId="0" fontId="218" fillId="0" borderId="8" xfId="0" applyFont="1" applyFill="1" applyBorder="1" applyAlignment="1">
      <alignment horizontal="left" vertical="center"/>
    </xf>
    <xf numFmtId="0" fontId="0" fillId="0" borderId="8" xfId="0" applyBorder="1"/>
    <xf numFmtId="0" fontId="241" fillId="0" borderId="8" xfId="0" applyFont="1" applyFill="1" applyBorder="1" applyAlignment="1">
      <alignment horizontal="left" vertical="center"/>
    </xf>
    <xf numFmtId="193" fontId="218" fillId="29" borderId="124" xfId="0" applyNumberFormat="1" applyFont="1" applyFill="1" applyBorder="1" applyAlignment="1">
      <alignment horizontal="center" vertical="center"/>
    </xf>
    <xf numFmtId="16" fontId="218" fillId="29" borderId="124" xfId="0" applyNumberFormat="1" applyFont="1" applyFill="1" applyBorder="1" applyAlignment="1">
      <alignment horizontal="center" vertical="center"/>
    </xf>
    <xf numFmtId="16" fontId="218" fillId="29" borderId="154" xfId="0" applyNumberFormat="1" applyFont="1" applyFill="1" applyBorder="1" applyAlignment="1">
      <alignment horizontal="center" vertical="center"/>
    </xf>
    <xf numFmtId="173" fontId="218" fillId="31" borderId="64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" fontId="150" fillId="0" borderId="57" xfId="0" applyNumberFormat="1" applyFont="1" applyFill="1" applyBorder="1" applyAlignment="1">
      <alignment horizontal="center"/>
    </xf>
    <xf numFmtId="166" fontId="132" fillId="0" borderId="61" xfId="0" applyNumberFormat="1" applyFont="1" applyFill="1" applyBorder="1" applyAlignment="1" applyProtection="1">
      <alignment horizontal="left" vertical="center"/>
      <protection hidden="1"/>
    </xf>
    <xf numFmtId="171" fontId="132" fillId="0" borderId="57" xfId="0" applyNumberFormat="1" applyFont="1" applyFill="1" applyBorder="1" applyAlignment="1" applyProtection="1">
      <alignment horizontal="center" vertical="center"/>
      <protection hidden="1"/>
    </xf>
    <xf numFmtId="202" fontId="218" fillId="29" borderId="57" xfId="0" applyNumberFormat="1" applyFont="1" applyFill="1" applyBorder="1" applyAlignment="1">
      <alignment horizontal="center" vertical="center"/>
    </xf>
    <xf numFmtId="174" fontId="218" fillId="29" borderId="155" xfId="0" applyNumberFormat="1" applyFont="1" applyFill="1" applyBorder="1" applyAlignment="1">
      <alignment horizontal="center" vertical="center"/>
    </xf>
    <xf numFmtId="193" fontId="218" fillId="29" borderId="131" xfId="0" applyNumberFormat="1" applyFont="1" applyFill="1" applyBorder="1" applyAlignment="1">
      <alignment horizontal="center" vertical="center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57" xfId="0" applyNumberFormat="1" applyFont="1" applyFill="1" applyBorder="1" applyAlignment="1">
      <alignment horizontal="center" vertical="center"/>
    </xf>
    <xf numFmtId="166" fontId="217" fillId="0" borderId="64" xfId="323" applyNumberFormat="1" applyFont="1" applyFill="1" applyBorder="1" applyAlignment="1">
      <alignment horizontal="center" vertical="center"/>
    </xf>
    <xf numFmtId="167" fontId="218" fillId="0" borderId="70" xfId="236" applyNumberFormat="1" applyFont="1" applyFill="1" applyBorder="1" applyAlignment="1" applyProtection="1">
      <alignment horizontal="center" vertical="center"/>
      <protection hidden="1"/>
    </xf>
    <xf numFmtId="2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76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205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6" xfId="236" applyNumberFormat="1" applyFont="1" applyFill="1" applyBorder="1" applyAlignment="1" applyProtection="1">
      <alignment horizontal="center" vertical="center"/>
      <protection hidden="1"/>
    </xf>
    <xf numFmtId="167" fontId="218" fillId="0" borderId="79" xfId="236" applyNumberFormat="1" applyFont="1" applyFill="1" applyBorder="1" applyAlignment="1" applyProtection="1">
      <alignment horizontal="center" vertical="center"/>
      <protection hidden="1"/>
    </xf>
    <xf numFmtId="167" fontId="238" fillId="0" borderId="80" xfId="236" applyNumberFormat="1" applyFont="1" applyFill="1" applyBorder="1" applyAlignment="1" applyProtection="1">
      <alignment horizontal="center" vertical="center"/>
      <protection hidden="1"/>
    </xf>
    <xf numFmtId="167" fontId="238" fillId="0" borderId="77" xfId="236" applyNumberFormat="1" applyFont="1" applyFill="1" applyBorder="1" applyAlignment="1" applyProtection="1">
      <alignment horizontal="center" vertical="center"/>
      <protection hidden="1"/>
    </xf>
    <xf numFmtId="167" fontId="225" fillId="0" borderId="80" xfId="382" applyNumberFormat="1" applyFont="1" applyFill="1" applyBorder="1" applyAlignment="1" applyProtection="1">
      <alignment horizontal="center" vertical="center"/>
      <protection hidden="1"/>
    </xf>
    <xf numFmtId="167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38" fillId="0" borderId="71" xfId="236" applyNumberFormat="1" applyFont="1" applyFill="1" applyBorder="1" applyAlignment="1" applyProtection="1">
      <alignment horizontal="center" vertical="center"/>
      <protection hidden="1"/>
    </xf>
    <xf numFmtId="167" fontId="218" fillId="0" borderId="207" xfId="236" applyNumberFormat="1" applyFont="1" applyFill="1" applyBorder="1" applyAlignment="1" applyProtection="1">
      <alignment horizontal="center" vertical="center"/>
      <protection hidden="1"/>
    </xf>
    <xf numFmtId="167" fontId="218" fillId="0" borderId="208" xfId="236" applyNumberFormat="1" applyFont="1" applyFill="1" applyBorder="1" applyAlignment="1" applyProtection="1">
      <alignment horizontal="center" vertical="center"/>
      <protection hidden="1"/>
    </xf>
    <xf numFmtId="0" fontId="218" fillId="0" borderId="209" xfId="236" applyFont="1" applyFill="1" applyBorder="1" applyAlignment="1" applyProtection="1">
      <alignment horizontal="center" vertical="center"/>
      <protection hidden="1"/>
    </xf>
    <xf numFmtId="167" fontId="218" fillId="0" borderId="209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8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8" fillId="0" borderId="174" xfId="236" applyNumberFormat="1" applyFont="1" applyFill="1" applyBorder="1" applyAlignment="1" applyProtection="1">
      <alignment horizontal="center" vertical="center"/>
      <protection hidden="1"/>
    </xf>
    <xf numFmtId="20" fontId="218" fillId="0" borderId="175" xfId="236" applyNumberFormat="1" applyFont="1" applyFill="1" applyBorder="1" applyAlignment="1" applyProtection="1">
      <alignment horizontal="center" vertical="center"/>
      <protection hidden="1"/>
    </xf>
    <xf numFmtId="167" fontId="218" fillId="0" borderId="210" xfId="236" applyNumberFormat="1" applyFont="1" applyFill="1" applyBorder="1" applyAlignment="1" applyProtection="1">
      <alignment horizontal="center" vertical="center"/>
      <protection hidden="1"/>
    </xf>
    <xf numFmtId="167" fontId="218" fillId="0" borderId="99" xfId="236" applyNumberFormat="1" applyFont="1" applyFill="1" applyBorder="1" applyAlignment="1" applyProtection="1">
      <alignment horizontal="center" vertical="center"/>
      <protection hidden="1"/>
    </xf>
    <xf numFmtId="167" fontId="238" fillId="0" borderId="100" xfId="236" applyNumberFormat="1" applyFont="1" applyFill="1" applyBorder="1" applyAlignment="1" applyProtection="1">
      <alignment horizontal="center" vertical="center"/>
      <protection hidden="1"/>
    </xf>
    <xf numFmtId="167" fontId="218" fillId="0" borderId="211" xfId="236" applyNumberFormat="1" applyFont="1" applyFill="1" applyBorder="1" applyAlignment="1" applyProtection="1">
      <alignment horizontal="center" vertical="center"/>
      <protection hidden="1"/>
    </xf>
    <xf numFmtId="167" fontId="218" fillId="0" borderId="212" xfId="236" applyNumberFormat="1" applyFont="1" applyFill="1" applyBorder="1" applyAlignment="1" applyProtection="1">
      <alignment horizontal="center" vertical="center"/>
      <protection hidden="1"/>
    </xf>
    <xf numFmtId="167" fontId="218" fillId="0" borderId="213" xfId="236" applyNumberFormat="1" applyFont="1" applyFill="1" applyBorder="1" applyAlignment="1" applyProtection="1">
      <alignment horizontal="center" vertical="center"/>
      <protection hidden="1"/>
    </xf>
    <xf numFmtId="0" fontId="15" fillId="0" borderId="91" xfId="0" applyFont="1" applyFill="1" applyBorder="1"/>
    <xf numFmtId="0" fontId="218" fillId="0" borderId="91" xfId="236" applyFont="1" applyFill="1" applyBorder="1" applyAlignment="1" applyProtection="1">
      <alignment vertical="center"/>
      <protection hidden="1"/>
    </xf>
    <xf numFmtId="167" fontId="218" fillId="0" borderId="214" xfId="236" applyNumberFormat="1" applyFont="1" applyFill="1" applyBorder="1" applyAlignment="1" applyProtection="1">
      <alignment horizontal="center" vertical="center"/>
      <protection hidden="1"/>
    </xf>
    <xf numFmtId="167" fontId="218" fillId="0" borderId="215" xfId="236" applyNumberFormat="1" applyFont="1" applyFill="1" applyBorder="1" applyAlignment="1" applyProtection="1">
      <alignment horizontal="center" vertical="center"/>
      <protection hidden="1"/>
    </xf>
    <xf numFmtId="0" fontId="218" fillId="0" borderId="62" xfId="236" applyFont="1" applyFill="1" applyBorder="1" applyAlignment="1" applyProtection="1">
      <alignment horizontal="left" vertical="center"/>
      <protection hidden="1"/>
    </xf>
    <xf numFmtId="167" fontId="218" fillId="0" borderId="217" xfId="236" applyNumberFormat="1" applyFont="1" applyFill="1" applyBorder="1" applyAlignment="1" applyProtection="1">
      <alignment horizontal="center" vertical="center"/>
      <protection hidden="1"/>
    </xf>
    <xf numFmtId="167" fontId="218" fillId="29" borderId="217" xfId="236" applyNumberFormat="1" applyFont="1" applyFill="1" applyBorder="1" applyAlignment="1" applyProtection="1">
      <alignment horizontal="center" vertical="center"/>
      <protection hidden="1"/>
    </xf>
    <xf numFmtId="0" fontId="218" fillId="29" borderId="161" xfId="236" applyFont="1" applyFill="1" applyBorder="1" applyAlignment="1" applyProtection="1">
      <alignment horizontal="left" vertical="center"/>
      <protection hidden="1"/>
    </xf>
    <xf numFmtId="0" fontId="218" fillId="29" borderId="218" xfId="236" applyFont="1" applyFill="1" applyBorder="1" applyAlignment="1" applyProtection="1">
      <alignment vertical="center"/>
      <protection hidden="1"/>
    </xf>
    <xf numFmtId="0" fontId="218" fillId="29" borderId="219" xfId="236" applyFont="1" applyFill="1" applyBorder="1" applyAlignment="1" applyProtection="1">
      <alignment horizontal="right" vertical="center"/>
      <protection hidden="1"/>
    </xf>
    <xf numFmtId="170" fontId="218" fillId="29" borderId="175" xfId="236" applyNumberFormat="1" applyFont="1" applyFill="1" applyBorder="1" applyAlignment="1" applyProtection="1">
      <alignment horizontal="center" vertical="center"/>
      <protection hidden="1"/>
    </xf>
    <xf numFmtId="167" fontId="218" fillId="29" borderId="174" xfId="236" applyNumberFormat="1" applyFont="1" applyFill="1" applyBorder="1" applyAlignment="1" applyProtection="1">
      <alignment horizontal="center" vertical="center"/>
      <protection hidden="1"/>
    </xf>
    <xf numFmtId="20" fontId="218" fillId="29" borderId="175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76" xfId="236" applyNumberFormat="1" applyFont="1" applyFill="1" applyBorder="1" applyAlignment="1" applyProtection="1">
      <alignment horizontal="center" vertical="center"/>
      <protection hidden="1"/>
    </xf>
    <xf numFmtId="20" fontId="218" fillId="29" borderId="177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8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10" xfId="236" applyNumberFormat="1" applyFont="1" applyFill="1" applyBorder="1" applyAlignment="1" applyProtection="1">
      <alignment horizontal="center" vertical="center"/>
      <protection hidden="1"/>
    </xf>
    <xf numFmtId="167" fontId="218" fillId="29" borderId="97" xfId="236" applyNumberFormat="1" applyFont="1" applyFill="1" applyBorder="1" applyAlignment="1" applyProtection="1">
      <alignment horizontal="center" vertical="center"/>
      <protection hidden="1"/>
    </xf>
    <xf numFmtId="167" fontId="218" fillId="29" borderId="99" xfId="236" applyNumberFormat="1" applyFont="1" applyFill="1" applyBorder="1" applyAlignment="1" applyProtection="1">
      <alignment horizontal="center" vertical="center"/>
      <protection hidden="1"/>
    </xf>
    <xf numFmtId="167" fontId="218" fillId="29" borderId="216" xfId="236" applyNumberFormat="1" applyFont="1" applyFill="1" applyBorder="1" applyAlignment="1" applyProtection="1">
      <alignment horizontal="center" vertical="center"/>
      <protection hidden="1"/>
    </xf>
    <xf numFmtId="167" fontId="225" fillId="0" borderId="217" xfId="236" applyNumberFormat="1" applyFont="1" applyFill="1" applyBorder="1" applyAlignment="1" applyProtection="1">
      <alignment horizontal="center" vertical="center"/>
      <protection hidden="1"/>
    </xf>
    <xf numFmtId="170" fontId="218" fillId="0" borderId="175" xfId="236" applyNumberFormat="1" applyFont="1" applyFill="1" applyBorder="1" applyAlignment="1" applyProtection="1">
      <alignment horizontal="center" vertical="center"/>
      <protection hidden="1"/>
    </xf>
    <xf numFmtId="0" fontId="167" fillId="29" borderId="49" xfId="0" quotePrefix="1" applyFont="1" applyFill="1" applyBorder="1" applyAlignment="1">
      <alignment horizontal="left" vertical="center"/>
    </xf>
    <xf numFmtId="0" fontId="167" fillId="29" borderId="8" xfId="0" quotePrefix="1" applyNumberFormat="1" applyFont="1" applyFill="1" applyBorder="1" applyAlignment="1">
      <alignment horizontal="center" vertical="center"/>
    </xf>
    <xf numFmtId="0" fontId="167" fillId="0" borderId="8" xfId="0" quotePrefix="1" applyNumberFormat="1" applyFont="1" applyFill="1" applyBorder="1" applyAlignment="1">
      <alignment horizontal="center" vertical="center"/>
    </xf>
    <xf numFmtId="0" fontId="167" fillId="0" borderId="49" xfId="0" quotePrefix="1" applyFont="1" applyFill="1" applyBorder="1" applyAlignment="1">
      <alignment horizontal="left" vertical="center"/>
    </xf>
    <xf numFmtId="0" fontId="224" fillId="31" borderId="113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20" fontId="218" fillId="0" borderId="149" xfId="236" applyNumberFormat="1" applyFont="1" applyFill="1" applyBorder="1" applyAlignment="1" applyProtection="1">
      <alignment horizontal="center" vertical="center"/>
      <protection hidden="1"/>
    </xf>
    <xf numFmtId="167" fontId="218" fillId="0" borderId="43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applyNumberFormat="1" applyFont="1" applyFill="1" applyBorder="1" applyAlignment="1" applyProtection="1">
      <alignment horizontal="center" vertical="center"/>
      <protection hidden="1"/>
    </xf>
    <xf numFmtId="167" fontId="218" fillId="0" borderId="167" xfId="236" applyNumberFormat="1" applyFont="1" applyFill="1" applyBorder="1" applyAlignment="1" applyProtection="1">
      <alignment horizontal="center" vertical="center"/>
      <protection hidden="1"/>
    </xf>
    <xf numFmtId="167" fontId="225" fillId="0" borderId="170" xfId="236" applyNumberFormat="1" applyFont="1" applyFill="1" applyBorder="1" applyAlignment="1" applyProtection="1">
      <alignment horizontal="center" vertical="center"/>
      <protection hidden="1"/>
    </xf>
    <xf numFmtId="167" fontId="225" fillId="0" borderId="169" xfId="236" applyNumberFormat="1" applyFont="1" applyFill="1" applyBorder="1" applyAlignment="1" applyProtection="1">
      <alignment horizontal="center" vertical="center"/>
      <protection hidden="1"/>
    </xf>
    <xf numFmtId="167" fontId="218" fillId="0" borderId="42" xfId="236" applyNumberFormat="1" applyFont="1" applyFill="1" applyBorder="1" applyAlignment="1" applyProtection="1">
      <alignment horizontal="center" vertical="center"/>
      <protection hidden="1"/>
    </xf>
    <xf numFmtId="0" fontId="218" fillId="0" borderId="220" xfId="236" applyFont="1" applyFill="1" applyBorder="1" applyAlignment="1" applyProtection="1">
      <alignment horizontal="left" vertical="center"/>
      <protection hidden="1"/>
    </xf>
    <xf numFmtId="17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0" fillId="0" borderId="49" xfId="0" applyBorder="1"/>
    <xf numFmtId="16" fontId="150" fillId="29" borderId="131" xfId="0" applyNumberFormat="1" applyFont="1" applyFill="1" applyBorder="1" applyAlignment="1">
      <alignment horizontal="center"/>
    </xf>
    <xf numFmtId="0" fontId="142" fillId="0" borderId="61" xfId="0" applyFont="1" applyFill="1" applyBorder="1" applyAlignment="1"/>
    <xf numFmtId="16" fontId="150" fillId="29" borderId="57" xfId="0" applyNumberFormat="1" applyFont="1" applyFill="1" applyBorder="1" applyAlignment="1">
      <alignment horizontal="center"/>
    </xf>
    <xf numFmtId="16" fontId="150" fillId="29" borderId="64" xfId="0" applyNumberFormat="1" applyFont="1" applyFill="1" applyBorder="1" applyAlignment="1">
      <alignment horizontal="center"/>
    </xf>
    <xf numFmtId="0" fontId="220" fillId="31" borderId="8" xfId="0" applyFont="1" applyFill="1" applyBorder="1" applyAlignment="1">
      <alignment horizontal="center" vertical="center"/>
    </xf>
    <xf numFmtId="166" fontId="217" fillId="0" borderId="58" xfId="323" applyNumberFormat="1" applyFont="1" applyFill="1" applyBorder="1" applyAlignment="1">
      <alignment horizontal="center" vertical="center"/>
    </xf>
    <xf numFmtId="166" fontId="217" fillId="0" borderId="66" xfId="323" applyNumberFormat="1" applyFont="1" applyFill="1" applyBorder="1" applyAlignment="1">
      <alignment horizontal="center" vertical="center"/>
    </xf>
    <xf numFmtId="0" fontId="219" fillId="29" borderId="0" xfId="198" applyFont="1" applyFill="1" applyBorder="1" applyAlignment="1">
      <alignment horizontal="left" vertical="center"/>
    </xf>
    <xf numFmtId="0" fontId="219" fillId="29" borderId="0" xfId="198" applyFont="1" applyFill="1" applyBorder="1" applyAlignment="1">
      <alignment horizontal="center" vertical="center"/>
    </xf>
    <xf numFmtId="0" fontId="0" fillId="0" borderId="61" xfId="0" applyBorder="1"/>
    <xf numFmtId="0" fontId="233" fillId="31" borderId="63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62" fillId="0" borderId="0" xfId="320" applyFont="1" applyFill="1"/>
    <xf numFmtId="0" fontId="142" fillId="0" borderId="57" xfId="0" applyFont="1" applyFill="1" applyBorder="1" applyAlignment="1">
      <alignment horizontal="center"/>
    </xf>
    <xf numFmtId="0" fontId="150" fillId="29" borderId="187" xfId="0" applyFont="1" applyFill="1" applyBorder="1" applyAlignment="1"/>
    <xf numFmtId="16" fontId="142" fillId="29" borderId="131" xfId="0" applyNumberFormat="1" applyFont="1" applyFill="1" applyBorder="1" applyAlignment="1">
      <alignment horizontal="center"/>
    </xf>
    <xf numFmtId="16" fontId="142" fillId="29" borderId="173" xfId="0" applyNumberFormat="1" applyFont="1" applyFill="1" applyBorder="1" applyAlignment="1">
      <alignment horizontal="center"/>
    </xf>
    <xf numFmtId="0" fontId="142" fillId="29" borderId="161" xfId="0" applyFont="1" applyFill="1" applyBorder="1" applyAlignment="1"/>
    <xf numFmtId="176" fontId="142" fillId="29" borderId="131" xfId="0" applyNumberFormat="1" applyFont="1" applyFill="1" applyBorder="1" applyAlignment="1">
      <alignment horizontal="center"/>
    </xf>
    <xf numFmtId="0" fontId="142" fillId="0" borderId="127" xfId="0" applyFont="1" applyFill="1" applyBorder="1" applyAlignment="1"/>
    <xf numFmtId="0" fontId="142" fillId="0" borderId="124" xfId="0" applyFont="1" applyFill="1" applyBorder="1" applyAlignment="1">
      <alignment horizontal="center"/>
    </xf>
    <xf numFmtId="16" fontId="150" fillId="29" borderId="124" xfId="0" applyNumberFormat="1" applyFont="1" applyFill="1" applyBorder="1" applyAlignment="1">
      <alignment horizontal="center"/>
    </xf>
    <xf numFmtId="16" fontId="150" fillId="29" borderId="154" xfId="0" applyNumberFormat="1" applyFont="1" applyFill="1" applyBorder="1" applyAlignment="1">
      <alignment horizontal="center"/>
    </xf>
    <xf numFmtId="0" fontId="150" fillId="0" borderId="61" xfId="0" applyFont="1" applyFill="1" applyBorder="1" applyAlignment="1"/>
    <xf numFmtId="0" fontId="150" fillId="0" borderId="57" xfId="0" applyFont="1" applyFill="1" applyBorder="1" applyAlignment="1">
      <alignment horizontal="center"/>
    </xf>
    <xf numFmtId="16" fontId="263" fillId="30" borderId="8" xfId="0" applyNumberFormat="1" applyFont="1" applyFill="1" applyBorder="1" applyAlignment="1">
      <alignment horizontal="center" vertical="center" wrapText="1"/>
    </xf>
    <xf numFmtId="176" fontId="217" fillId="0" borderId="8" xfId="0" applyNumberFormat="1" applyFont="1" applyFill="1" applyBorder="1" applyAlignment="1">
      <alignment horizontal="center"/>
    </xf>
    <xf numFmtId="16" fontId="264" fillId="0" borderId="8" xfId="0" applyNumberFormat="1" applyFont="1" applyFill="1" applyBorder="1" applyAlignment="1">
      <alignment horizontal="center"/>
    </xf>
    <xf numFmtId="16" fontId="263" fillId="30" borderId="63" xfId="0" applyNumberFormat="1" applyFont="1" applyFill="1" applyBorder="1" applyAlignment="1">
      <alignment horizontal="center" vertical="center" wrapText="1"/>
    </xf>
    <xf numFmtId="16" fontId="263" fillId="30" borderId="144" xfId="0" applyNumberFormat="1" applyFont="1" applyFill="1" applyBorder="1" applyAlignment="1">
      <alignment horizontal="center" vertical="center" wrapText="1"/>
    </xf>
    <xf numFmtId="16" fontId="263" fillId="30" borderId="47" xfId="0" applyNumberFormat="1" applyFont="1" applyFill="1" applyBorder="1" applyAlignment="1">
      <alignment horizontal="center" vertical="center" wrapText="1"/>
    </xf>
    <xf numFmtId="0" fontId="217" fillId="0" borderId="135" xfId="0" applyFont="1" applyFill="1" applyBorder="1" applyAlignment="1">
      <alignment horizontal="left"/>
    </xf>
    <xf numFmtId="0" fontId="217" fillId="0" borderId="141" xfId="0" applyFont="1" applyFill="1" applyBorder="1" applyAlignment="1">
      <alignment horizontal="left"/>
    </xf>
    <xf numFmtId="176" fontId="217" fillId="0" borderId="57" xfId="0" applyNumberFormat="1" applyFont="1" applyFill="1" applyBorder="1" applyAlignment="1">
      <alignment horizontal="center"/>
    </xf>
    <xf numFmtId="16" fontId="264" fillId="0" borderId="57" xfId="0" applyNumberFormat="1" applyFont="1" applyFill="1" applyBorder="1" applyAlignment="1">
      <alignment horizontal="center"/>
    </xf>
    <xf numFmtId="167" fontId="218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61" xfId="0" applyFont="1" applyFill="1" applyBorder="1" applyAlignment="1">
      <alignment horizontal="center" vertical="center"/>
    </xf>
    <xf numFmtId="167" fontId="218" fillId="29" borderId="70" xfId="236" applyNumberFormat="1" applyFont="1" applyFill="1" applyBorder="1" applyAlignment="1" applyProtection="1">
      <alignment horizontal="center" vertical="center"/>
      <protection hidden="1"/>
    </xf>
    <xf numFmtId="20" fontId="218" fillId="29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75" xfId="236" applyNumberFormat="1" applyFont="1" applyFill="1" applyBorder="1" applyAlignment="1" applyProtection="1">
      <alignment horizontal="center" vertical="center"/>
      <protection hidden="1"/>
    </xf>
    <xf numFmtId="20" fontId="218" fillId="29" borderId="76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205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6" xfId="236" applyNumberFormat="1" applyFont="1" applyFill="1" applyBorder="1" applyAlignment="1" applyProtection="1">
      <alignment horizontal="center" vertical="center"/>
      <protection hidden="1"/>
    </xf>
    <xf numFmtId="167" fontId="218" fillId="29" borderId="79" xfId="236" applyNumberFormat="1" applyFont="1" applyFill="1" applyBorder="1" applyAlignment="1" applyProtection="1">
      <alignment horizontal="center" vertical="center"/>
      <protection hidden="1"/>
    </xf>
    <xf numFmtId="167" fontId="238" fillId="29" borderId="80" xfId="236" applyNumberFormat="1" applyFont="1" applyFill="1" applyBorder="1" applyAlignment="1" applyProtection="1">
      <alignment horizontal="center" vertical="center"/>
      <protection hidden="1"/>
    </xf>
    <xf numFmtId="167" fontId="218" fillId="29" borderId="80" xfId="236" applyNumberFormat="1" applyFont="1" applyFill="1" applyBorder="1" applyAlignment="1" applyProtection="1">
      <alignment horizontal="center" vertical="center"/>
      <protection hidden="1"/>
    </xf>
    <xf numFmtId="167" fontId="238" fillId="29" borderId="77" xfId="236" applyNumberFormat="1" applyFont="1" applyFill="1" applyBorder="1" applyAlignment="1" applyProtection="1">
      <alignment horizontal="center" vertical="center"/>
      <protection hidden="1"/>
    </xf>
    <xf numFmtId="167" fontId="225" fillId="29" borderId="80" xfId="382" applyNumberFormat="1" applyFont="1" applyFill="1" applyBorder="1" applyAlignment="1" applyProtection="1">
      <alignment horizontal="center" vertical="center"/>
      <protection hidden="1"/>
    </xf>
    <xf numFmtId="167" fontId="218" fillId="29" borderId="77" xfId="236" applyNumberFormat="1" applyFont="1" applyFill="1" applyBorder="1" applyAlignment="1" applyProtection="1">
      <alignment horizontal="center" vertical="center"/>
      <protection hidden="1"/>
    </xf>
    <xf numFmtId="167" fontId="238" fillId="29" borderId="71" xfId="236" applyNumberFormat="1" applyFont="1" applyFill="1" applyBorder="1" applyAlignment="1" applyProtection="1">
      <alignment horizontal="center" vertical="center"/>
      <protection hidden="1"/>
    </xf>
    <xf numFmtId="167" fontId="218" fillId="29" borderId="214" xfId="236" applyNumberFormat="1" applyFont="1" applyFill="1" applyBorder="1" applyAlignment="1" applyProtection="1">
      <alignment horizontal="center" vertical="center"/>
      <protection hidden="1"/>
    </xf>
    <xf numFmtId="167" fontId="218" fillId="29" borderId="202" xfId="236" applyNumberFormat="1" applyFont="1" applyFill="1" applyBorder="1" applyAlignment="1" applyProtection="1">
      <alignment horizontal="center" vertical="center"/>
      <protection hidden="1"/>
    </xf>
    <xf numFmtId="0" fontId="218" fillId="29" borderId="203" xfId="236" applyFont="1" applyFill="1" applyBorder="1" applyAlignment="1" applyProtection="1">
      <alignment horizontal="center" vertical="center"/>
      <protection hidden="1"/>
    </xf>
    <xf numFmtId="167" fontId="218" fillId="29" borderId="203" xfId="382" applyNumberFormat="1" applyFont="1" applyFill="1" applyBorder="1" applyAlignment="1" applyProtection="1">
      <alignment horizontal="center" vertical="center"/>
      <protection hidden="1"/>
    </xf>
    <xf numFmtId="0" fontId="218" fillId="29" borderId="62" xfId="236" applyFont="1" applyFill="1" applyBorder="1" applyAlignment="1" applyProtection="1">
      <alignment horizontal="left" vertical="center"/>
      <protection hidden="1"/>
    </xf>
    <xf numFmtId="0" fontId="218" fillId="29" borderId="106" xfId="236" applyFont="1" applyFill="1" applyBorder="1" applyAlignment="1" applyProtection="1">
      <alignment vertical="center"/>
      <protection hidden="1"/>
    </xf>
    <xf numFmtId="0" fontId="218" fillId="29" borderId="107" xfId="236" applyFont="1" applyFill="1" applyBorder="1" applyAlignment="1" applyProtection="1">
      <alignment horizontal="right" vertical="center"/>
      <protection hidden="1"/>
    </xf>
    <xf numFmtId="20" fontId="218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8" fillId="29" borderId="174" xfId="236" applyFont="1" applyFill="1" applyBorder="1" applyAlignment="1" applyProtection="1">
      <alignment vertical="center"/>
      <protection hidden="1"/>
    </xf>
    <xf numFmtId="0" fontId="218" fillId="29" borderId="100" xfId="236" applyFont="1" applyFill="1" applyBorder="1" applyAlignment="1" applyProtection="1">
      <alignment horizontal="right" vertical="center"/>
      <protection hidden="1"/>
    </xf>
    <xf numFmtId="170" fontId="218" fillId="29" borderId="175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5" xfId="236" applyNumberFormat="1" applyFont="1" applyFill="1" applyBorder="1" applyAlignment="1" applyProtection="1">
      <alignment horizontal="center" vertical="center"/>
      <protection hidden="1"/>
    </xf>
    <xf numFmtId="167" fontId="218" fillId="29" borderId="175" xfId="236" applyNumberFormat="1" applyFont="1" applyFill="1" applyBorder="1" applyAlignment="1" applyProtection="1">
      <alignment horizontal="center" vertical="center"/>
      <protection hidden="1"/>
    </xf>
    <xf numFmtId="20" fontId="218" fillId="29" borderId="178" xfId="236" applyNumberFormat="1" applyFont="1" applyFill="1" applyBorder="1" applyAlignment="1" applyProtection="1">
      <alignment horizontal="center" vertical="center"/>
      <protection hidden="1"/>
    </xf>
    <xf numFmtId="167" fontId="238" fillId="29" borderId="100" xfId="236" applyNumberFormat="1" applyFont="1" applyFill="1" applyBorder="1" applyAlignment="1" applyProtection="1">
      <alignment horizontal="center" vertical="center"/>
      <protection hidden="1"/>
    </xf>
    <xf numFmtId="167" fontId="218" fillId="29" borderId="145" xfId="236" applyNumberFormat="1" applyFont="1" applyFill="1" applyBorder="1" applyAlignment="1" applyProtection="1">
      <alignment horizontal="center" vertical="center"/>
      <protection hidden="1"/>
    </xf>
    <xf numFmtId="0" fontId="218" fillId="29" borderId="69" xfId="236" applyFont="1" applyFill="1" applyBorder="1" applyAlignment="1" applyProtection="1">
      <alignment horizontal="left" vertical="center"/>
      <protection hidden="1"/>
    </xf>
    <xf numFmtId="0" fontId="218" fillId="29" borderId="70" xfId="236" applyFont="1" applyFill="1" applyBorder="1" applyAlignment="1" applyProtection="1">
      <alignment vertical="center"/>
      <protection hidden="1"/>
    </xf>
    <xf numFmtId="0" fontId="218" fillId="29" borderId="71" xfId="236" applyFont="1" applyFill="1" applyBorder="1" applyAlignment="1" applyProtection="1">
      <alignment horizontal="right" vertical="center"/>
      <protection hidden="1"/>
    </xf>
    <xf numFmtId="170" fontId="218" fillId="29" borderId="72" xfId="236" applyNumberFormat="1" applyFont="1" applyFill="1" applyBorder="1" applyAlignment="1" applyProtection="1">
      <alignment horizontal="center" vertical="center"/>
      <protection hidden="1"/>
    </xf>
    <xf numFmtId="167" fontId="218" fillId="29" borderId="207" xfId="236" applyNumberFormat="1" applyFont="1" applyFill="1" applyBorder="1" applyAlignment="1" applyProtection="1">
      <alignment horizontal="center" vertical="center"/>
      <protection hidden="1"/>
    </xf>
    <xf numFmtId="167" fontId="218" fillId="29" borderId="208" xfId="236" applyNumberFormat="1" applyFont="1" applyFill="1" applyBorder="1" applyAlignment="1" applyProtection="1">
      <alignment horizontal="center" vertical="center"/>
      <protection hidden="1"/>
    </xf>
    <xf numFmtId="0" fontId="218" fillId="29" borderId="209" xfId="236" applyFont="1" applyFill="1" applyBorder="1" applyAlignment="1" applyProtection="1">
      <alignment horizontal="center" vertical="center"/>
      <protection hidden="1"/>
    </xf>
    <xf numFmtId="167" fontId="218" fillId="29" borderId="209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8" fillId="29" borderId="12" xfId="236" applyFont="1" applyFill="1" applyBorder="1" applyAlignment="1" applyProtection="1">
      <alignment vertical="center"/>
      <protection hidden="1"/>
    </xf>
    <xf numFmtId="0" fontId="218" fillId="0" borderId="157" xfId="236" applyFont="1" applyFill="1" applyBorder="1" applyAlignment="1" applyProtection="1">
      <alignment vertical="center"/>
      <protection hidden="1"/>
    </xf>
    <xf numFmtId="0" fontId="218" fillId="0" borderId="158" xfId="236" applyFont="1" applyFill="1" applyBorder="1" applyAlignment="1" applyProtection="1">
      <alignment horizontal="right" vertical="center"/>
      <protection hidden="1"/>
    </xf>
    <xf numFmtId="170" fontId="218" fillId="0" borderId="159" xfId="236" applyNumberFormat="1" applyFont="1" applyFill="1" applyBorder="1" applyAlignment="1" applyProtection="1">
      <alignment horizontal="center" vertical="center"/>
      <protection hidden="1"/>
    </xf>
    <xf numFmtId="167" fontId="218" fillId="0" borderId="160" xfId="236" applyNumberFormat="1" applyFont="1" applyFill="1" applyBorder="1" applyAlignment="1" applyProtection="1">
      <alignment horizontal="center" vertical="center"/>
      <protection hidden="1"/>
    </xf>
    <xf numFmtId="20" fontId="218" fillId="0" borderId="177" xfId="236" applyNumberFormat="1" applyFont="1" applyFill="1" applyBorder="1" applyAlignment="1" applyProtection="1">
      <alignment horizontal="center" vertical="center"/>
      <protection hidden="1"/>
    </xf>
    <xf numFmtId="20" fontId="218" fillId="0" borderId="99" xfId="236" applyNumberFormat="1" applyFont="1" applyFill="1" applyBorder="1" applyAlignment="1" applyProtection="1">
      <alignment horizontal="center" vertical="center"/>
      <protection hidden="1"/>
    </xf>
    <xf numFmtId="167" fontId="258" fillId="0" borderId="100" xfId="236" applyNumberFormat="1" applyFont="1" applyFill="1" applyBorder="1" applyAlignment="1" applyProtection="1">
      <alignment horizontal="center" vertical="center"/>
      <protection hidden="1"/>
    </xf>
    <xf numFmtId="0" fontId="218" fillId="0" borderId="212" xfId="236" applyFont="1" applyFill="1" applyBorder="1" applyAlignment="1" applyProtection="1">
      <alignment horizontal="center" vertical="center"/>
      <protection hidden="1"/>
    </xf>
    <xf numFmtId="0" fontId="218" fillId="0" borderId="213" xfId="236" applyFont="1" applyFill="1" applyBorder="1" applyAlignment="1" applyProtection="1">
      <alignment horizontal="center" vertical="center"/>
      <protection hidden="1"/>
    </xf>
    <xf numFmtId="167" fontId="225" fillId="0" borderId="213" xfId="236" applyNumberFormat="1" applyFont="1" applyFill="1" applyBorder="1" applyAlignment="1" applyProtection="1">
      <alignment horizontal="center" vertical="center"/>
      <protection hidden="1"/>
    </xf>
    <xf numFmtId="0" fontId="11" fillId="0" borderId="91" xfId="0" applyFont="1" applyFill="1" applyBorder="1"/>
    <xf numFmtId="167" fontId="225" fillId="0" borderId="100" xfId="236" applyNumberFormat="1" applyFont="1" applyFill="1" applyBorder="1" applyAlignment="1" applyProtection="1">
      <alignment horizontal="center" vertical="center"/>
      <protection hidden="1"/>
    </xf>
    <xf numFmtId="167" fontId="225" fillId="0" borderId="211" xfId="236" applyNumberFormat="1" applyFont="1" applyFill="1" applyBorder="1" applyAlignment="1" applyProtection="1">
      <alignment horizontal="center" vertical="center"/>
      <protection hidden="1"/>
    </xf>
    <xf numFmtId="0" fontId="218" fillId="29" borderId="57" xfId="198" applyFont="1" applyFill="1" applyBorder="1" applyAlignment="1">
      <alignment horizontal="center" vertical="center"/>
    </xf>
    <xf numFmtId="0" fontId="218" fillId="0" borderId="57" xfId="0" applyFont="1" applyFill="1" applyBorder="1" applyAlignment="1">
      <alignment horizontal="center"/>
    </xf>
    <xf numFmtId="17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205" fontId="218" fillId="29" borderId="51" xfId="0" applyNumberFormat="1" applyFont="1" applyFill="1" applyBorder="1" applyAlignment="1">
      <alignment horizontal="center"/>
    </xf>
    <xf numFmtId="205" fontId="218" fillId="29" borderId="221" xfId="0" applyNumberFormat="1" applyFont="1" applyFill="1" applyBorder="1" applyAlignment="1">
      <alignment horizontal="center"/>
    </xf>
    <xf numFmtId="205" fontId="219" fillId="29" borderId="156" xfId="0" applyNumberFormat="1" applyFont="1" applyFill="1" applyBorder="1" applyAlignment="1">
      <alignment horizontal="center"/>
    </xf>
    <xf numFmtId="205" fontId="218" fillId="29" borderId="53" xfId="0" applyNumberFormat="1" applyFont="1" applyFill="1" applyBorder="1" applyAlignment="1">
      <alignment horizontal="center"/>
    </xf>
    <xf numFmtId="205" fontId="219" fillId="0" borderId="156" xfId="0" applyNumberFormat="1" applyFont="1" applyFill="1" applyBorder="1" applyAlignment="1">
      <alignment horizontal="center"/>
    </xf>
    <xf numFmtId="205" fontId="219" fillId="0" borderId="53" xfId="0" applyNumberFormat="1" applyFont="1" applyFill="1" applyBorder="1" applyAlignment="1">
      <alignment horizontal="center"/>
    </xf>
    <xf numFmtId="205" fontId="219" fillId="33" borderId="156" xfId="0" applyNumberFormat="1" applyFont="1" applyFill="1" applyBorder="1" applyAlignment="1">
      <alignment horizontal="center"/>
    </xf>
    <xf numFmtId="205" fontId="218" fillId="29" borderId="48" xfId="0" applyNumberFormat="1" applyFont="1" applyFill="1" applyBorder="1" applyAlignment="1">
      <alignment horizontal="center"/>
    </xf>
    <xf numFmtId="205" fontId="218" fillId="29" borderId="155" xfId="0" applyNumberFormat="1" applyFont="1" applyFill="1" applyBorder="1" applyAlignment="1">
      <alignment horizontal="center"/>
    </xf>
    <xf numFmtId="205" fontId="218" fillId="29" borderId="95" xfId="0" applyNumberFormat="1" applyFont="1" applyFill="1" applyBorder="1" applyAlignment="1">
      <alignment horizontal="center"/>
    </xf>
    <xf numFmtId="205" fontId="219" fillId="29" borderId="57" xfId="0" applyNumberFormat="1" applyFont="1" applyFill="1" applyBorder="1" applyAlignment="1">
      <alignment horizontal="center"/>
    </xf>
    <xf numFmtId="205" fontId="218" fillId="29" borderId="131" xfId="0" applyNumberFormat="1" applyFont="1" applyFill="1" applyBorder="1" applyAlignment="1">
      <alignment horizontal="center"/>
    </xf>
    <xf numFmtId="205" fontId="219" fillId="0" borderId="57" xfId="0" applyNumberFormat="1" applyFont="1" applyFill="1" applyBorder="1" applyAlignment="1">
      <alignment horizontal="center"/>
    </xf>
    <xf numFmtId="205" fontId="219" fillId="0" borderId="131" xfId="0" applyNumberFormat="1" applyFont="1" applyFill="1" applyBorder="1" applyAlignment="1">
      <alignment horizontal="center"/>
    </xf>
    <xf numFmtId="205" fontId="219" fillId="33" borderId="57" xfId="0" applyNumberFormat="1" applyFont="1" applyFill="1" applyBorder="1" applyAlignment="1">
      <alignment horizontal="center"/>
    </xf>
    <xf numFmtId="167" fontId="218" fillId="29" borderId="53" xfId="0" applyNumberFormat="1" applyFont="1" applyFill="1" applyBorder="1" applyAlignment="1">
      <alignment horizontal="center"/>
    </xf>
    <xf numFmtId="205" fontId="218" fillId="29" borderId="156" xfId="0" applyNumberFormat="1" applyFont="1" applyFill="1" applyBorder="1" applyAlignment="1">
      <alignment horizontal="center"/>
    </xf>
    <xf numFmtId="167" fontId="218" fillId="29" borderId="131" xfId="0" applyNumberFormat="1" applyFont="1" applyFill="1" applyBorder="1" applyAlignment="1">
      <alignment horizontal="center"/>
    </xf>
    <xf numFmtId="205" fontId="218" fillId="29" borderId="57" xfId="0" applyNumberFormat="1" applyFont="1" applyFill="1" applyBorder="1" applyAlignment="1">
      <alignment horizontal="center"/>
    </xf>
    <xf numFmtId="0" fontId="218" fillId="31" borderId="8" xfId="0" applyFont="1" applyFill="1" applyBorder="1" applyAlignment="1">
      <alignment horizontal="center" vertical="center" wrapText="1"/>
    </xf>
    <xf numFmtId="0" fontId="218" fillId="31" borderId="47" xfId="0" applyFont="1" applyFill="1" applyBorder="1" applyAlignment="1">
      <alignment horizontal="center" vertical="center" wrapText="1"/>
    </xf>
    <xf numFmtId="205" fontId="219" fillId="29" borderId="222" xfId="0" applyNumberFormat="1" applyFont="1" applyFill="1" applyBorder="1" applyAlignment="1">
      <alignment horizontal="center"/>
    </xf>
    <xf numFmtId="167" fontId="218" fillId="29" borderId="48" xfId="0" applyNumberFormat="1" applyFont="1" applyFill="1" applyBorder="1" applyAlignment="1">
      <alignment horizontal="center"/>
    </xf>
    <xf numFmtId="167" fontId="218" fillId="29" borderId="52" xfId="0" applyNumberFormat="1" applyFont="1" applyFill="1" applyBorder="1" applyAlignment="1">
      <alignment horizontal="center"/>
    </xf>
    <xf numFmtId="205" fontId="219" fillId="29" borderId="64" xfId="0" applyNumberFormat="1" applyFont="1" applyFill="1" applyBorder="1" applyAlignment="1">
      <alignment horizontal="center"/>
    </xf>
    <xf numFmtId="167" fontId="218" fillId="0" borderId="47" xfId="321" applyNumberFormat="1" applyFont="1" applyFill="1" applyBorder="1" applyAlignment="1">
      <alignment horizontal="center" vertical="center"/>
    </xf>
    <xf numFmtId="0" fontId="218" fillId="0" borderId="49" xfId="321" applyFont="1" applyFill="1" applyBorder="1" applyAlignment="1">
      <alignment horizontal="left" vertical="center"/>
    </xf>
    <xf numFmtId="0" fontId="218" fillId="0" borderId="61" xfId="321" applyFont="1" applyFill="1" applyBorder="1" applyAlignment="1">
      <alignment horizontal="left" vertical="center"/>
    </xf>
    <xf numFmtId="0" fontId="218" fillId="0" borderId="57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7" fillId="29" borderId="135" xfId="0" applyFont="1" applyFill="1" applyBorder="1" applyAlignment="1">
      <alignment horizontal="left"/>
    </xf>
    <xf numFmtId="176" fontId="217" fillId="29" borderId="8" xfId="0" applyNumberFormat="1" applyFont="1" applyFill="1" applyBorder="1" applyAlignment="1">
      <alignment horizontal="center"/>
    </xf>
    <xf numFmtId="16" fontId="264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0" fontId="255" fillId="0" borderId="49" xfId="321" applyFont="1" applyFill="1" applyBorder="1" applyAlignment="1">
      <alignment horizontal="center" vertical="center"/>
    </xf>
    <xf numFmtId="0" fontId="255" fillId="0" borderId="136" xfId="321" applyFont="1" applyFill="1" applyBorder="1" applyAlignment="1">
      <alignment horizontal="center" vertical="center"/>
    </xf>
    <xf numFmtId="167" fontId="255" fillId="0" borderId="8" xfId="321" applyNumberFormat="1" applyFont="1" applyFill="1" applyBorder="1" applyAlignment="1">
      <alignment horizontal="center" vertical="center"/>
    </xf>
    <xf numFmtId="167" fontId="255" fillId="0" borderId="47" xfId="321" applyNumberFormat="1" applyFont="1" applyFill="1" applyBorder="1" applyAlignment="1">
      <alignment horizontal="center" vertical="center"/>
    </xf>
    <xf numFmtId="167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6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6" fillId="0" borderId="8" xfId="0" applyFont="1" applyFill="1" applyBorder="1" applyAlignment="1">
      <alignment horizontal="center"/>
    </xf>
    <xf numFmtId="0" fontId="159" fillId="0" borderId="8" xfId="0" quotePrefix="1" applyFont="1" applyFill="1" applyBorder="1" applyAlignment="1">
      <alignment horizontal="center"/>
    </xf>
    <xf numFmtId="0" fontId="159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218" fillId="29" borderId="8" xfId="0" applyNumberFormat="1" applyFont="1" applyFill="1" applyBorder="1" applyAlignment="1">
      <alignment horizontal="center" vertical="center"/>
    </xf>
    <xf numFmtId="16" fontId="235" fillId="29" borderId="8" xfId="0" applyNumberFormat="1" applyFont="1" applyFill="1" applyBorder="1" applyAlignment="1">
      <alignment horizontal="center"/>
    </xf>
    <xf numFmtId="16" fontId="218" fillId="29" borderId="8" xfId="0" applyNumberFormat="1" applyFont="1" applyFill="1" applyBorder="1" applyAlignment="1">
      <alignment horizontal="center"/>
    </xf>
    <xf numFmtId="0" fontId="156" fillId="31" borderId="123" xfId="0" applyFont="1" applyFill="1" applyBorder="1" applyAlignment="1">
      <alignment horizontal="center" vertical="center" wrapText="1"/>
    </xf>
    <xf numFmtId="0" fontId="156" fillId="31" borderId="63" xfId="0" applyFont="1" applyFill="1" applyBorder="1" applyAlignment="1">
      <alignment horizontal="center" vertical="center" wrapText="1"/>
    </xf>
    <xf numFmtId="0" fontId="156" fillId="31" borderId="63" xfId="0" applyFont="1" applyFill="1" applyBorder="1" applyAlignment="1">
      <alignment horizontal="center" vertical="center"/>
    </xf>
    <xf numFmtId="0" fontId="150" fillId="31" borderId="63" xfId="0" applyFont="1" applyFill="1" applyBorder="1" applyAlignment="1">
      <alignment horizontal="center" wrapText="1"/>
    </xf>
    <xf numFmtId="0" fontId="150" fillId="31" borderId="144" xfId="0" applyFont="1" applyFill="1" applyBorder="1" applyAlignment="1">
      <alignment horizontal="center" wrapText="1"/>
    </xf>
    <xf numFmtId="0" fontId="156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6" fillId="0" borderId="49" xfId="0" applyFont="1" applyFill="1" applyBorder="1"/>
    <xf numFmtId="0" fontId="159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8" fillId="29" borderId="49" xfId="0" applyFont="1" applyFill="1" applyBorder="1" applyAlignment="1">
      <alignment horizontal="left"/>
    </xf>
    <xf numFmtId="16" fontId="218" fillId="29" borderId="47" xfId="0" applyNumberFormat="1" applyFont="1" applyFill="1" applyBorder="1" applyAlignment="1">
      <alignment horizontal="center"/>
    </xf>
    <xf numFmtId="0" fontId="218" fillId="29" borderId="61" xfId="0" applyFont="1" applyFill="1" applyBorder="1" applyAlignment="1">
      <alignment horizontal="left"/>
    </xf>
    <xf numFmtId="0" fontId="218" fillId="29" borderId="57" xfId="0" applyNumberFormat="1" applyFont="1" applyFill="1" applyBorder="1" applyAlignment="1">
      <alignment horizontal="center" vertical="center"/>
    </xf>
    <xf numFmtId="16" fontId="235" fillId="29" borderId="57" xfId="0" applyNumberFormat="1" applyFont="1" applyFill="1" applyBorder="1" applyAlignment="1">
      <alignment horizontal="center"/>
    </xf>
    <xf numFmtId="16" fontId="218" fillId="29" borderId="57" xfId="0" applyNumberFormat="1" applyFont="1" applyFill="1" applyBorder="1" applyAlignment="1">
      <alignment horizontal="center"/>
    </xf>
    <xf numFmtId="16" fontId="218" fillId="29" borderId="64" xfId="0" applyNumberFormat="1" applyFont="1" applyFill="1" applyBorder="1" applyAlignment="1">
      <alignment horizontal="center"/>
    </xf>
    <xf numFmtId="0" fontId="21" fillId="0" borderId="0" xfId="0" applyFont="1" applyFill="1"/>
    <xf numFmtId="205" fontId="257" fillId="29" borderId="8" xfId="0" applyNumberFormat="1" applyFont="1" applyFill="1" applyBorder="1" applyAlignment="1">
      <alignment horizontal="center"/>
    </xf>
    <xf numFmtId="205" fontId="257" fillId="0" borderId="49" xfId="0" applyNumberFormat="1" applyFont="1" applyFill="1" applyBorder="1" applyAlignment="1">
      <alignment horizontal="center"/>
    </xf>
    <xf numFmtId="205" fontId="257" fillId="0" borderId="61" xfId="0" applyNumberFormat="1" applyFont="1" applyFill="1" applyBorder="1" applyAlignment="1">
      <alignment horizontal="center"/>
    </xf>
    <xf numFmtId="205" fontId="257" fillId="29" borderId="57" xfId="0" applyNumberFormat="1" applyFont="1" applyFill="1" applyBorder="1" applyAlignment="1">
      <alignment horizontal="center"/>
    </xf>
    <xf numFmtId="168" fontId="224" fillId="31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 wrapText="1"/>
    </xf>
    <xf numFmtId="0" fontId="218" fillId="29" borderId="8" xfId="321" applyFont="1" applyFill="1" applyBorder="1" applyAlignment="1">
      <alignment horizontal="center" vertical="center"/>
    </xf>
    <xf numFmtId="167" fontId="218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218" fillId="0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/>
    </xf>
    <xf numFmtId="168" fontId="224" fillId="31" borderId="8" xfId="321" applyNumberFormat="1" applyFont="1" applyFill="1" applyBorder="1" applyAlignment="1">
      <alignment horizontal="center" vertical="center" wrapText="1"/>
    </xf>
    <xf numFmtId="0" fontId="218" fillId="0" borderId="8" xfId="321" applyFont="1" applyFill="1" applyBorder="1" applyAlignment="1">
      <alignment horizontal="center" vertical="center"/>
    </xf>
    <xf numFmtId="166" fontId="217" fillId="29" borderId="52" xfId="323" applyNumberFormat="1" applyFont="1" applyFill="1" applyBorder="1" applyAlignment="1">
      <alignment horizontal="center" vertical="center"/>
    </xf>
    <xf numFmtId="166" fontId="217" fillId="29" borderId="57" xfId="323" applyNumberFormat="1" applyFont="1" applyFill="1" applyBorder="1" applyAlignment="1">
      <alignment horizontal="center" vertical="center"/>
    </xf>
    <xf numFmtId="166" fontId="217" fillId="28" borderId="173" xfId="323" applyNumberFormat="1" applyFont="1" applyFill="1" applyBorder="1" applyAlignment="1">
      <alignment horizontal="center" vertical="center"/>
    </xf>
    <xf numFmtId="0" fontId="217" fillId="29" borderId="8" xfId="0" applyFont="1" applyFill="1" applyBorder="1" applyAlignment="1">
      <alignment horizontal="center" vertical="center"/>
    </xf>
    <xf numFmtId="16" fontId="217" fillId="29" borderId="8" xfId="0" applyNumberFormat="1" applyFont="1" applyFill="1" applyBorder="1" applyAlignment="1">
      <alignment horizontal="center" vertical="center"/>
    </xf>
    <xf numFmtId="16" fontId="217" fillId="29" borderId="8" xfId="322" quotePrefix="1" applyNumberFormat="1" applyFont="1" applyFill="1" applyBorder="1" applyAlignment="1">
      <alignment horizontal="center" vertical="center"/>
    </xf>
    <xf numFmtId="16" fontId="216" fillId="29" borderId="8" xfId="0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8" fillId="0" borderId="8" xfId="0" applyFont="1" applyFill="1" applyBorder="1" applyAlignment="1">
      <alignment horizontal="center"/>
    </xf>
    <xf numFmtId="0" fontId="257" fillId="32" borderId="63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66" fillId="30" borderId="57" xfId="236" applyFont="1" applyFill="1" applyBorder="1" applyAlignment="1" applyProtection="1">
      <alignment horizontal="center" vertical="center" wrapText="1"/>
      <protection hidden="1"/>
    </xf>
    <xf numFmtId="49" fontId="266" fillId="30" borderId="223" xfId="0" applyNumberFormat="1" applyFont="1" applyFill="1" applyBorder="1" applyAlignment="1">
      <alignment horizontal="center" vertical="center"/>
    </xf>
    <xf numFmtId="49" fontId="266" fillId="30" borderId="227" xfId="0" applyNumberFormat="1" applyFont="1" applyFill="1" applyBorder="1" applyAlignment="1">
      <alignment horizontal="center" vertical="center"/>
    </xf>
    <xf numFmtId="49" fontId="266" fillId="30" borderId="224" xfId="0" applyNumberFormat="1" applyFont="1" applyFill="1" applyBorder="1" applyAlignment="1">
      <alignment horizontal="center" vertical="center"/>
    </xf>
    <xf numFmtId="16" fontId="263" fillId="0" borderId="223" xfId="219" applyNumberFormat="1" applyFont="1" applyFill="1" applyBorder="1" applyAlignment="1">
      <alignment horizontal="center" vertical="center"/>
    </xf>
    <xf numFmtId="16" fontId="263" fillId="0" borderId="223" xfId="219" applyNumberFormat="1" applyFont="1" applyFill="1" applyBorder="1" applyAlignment="1">
      <alignment horizontal="center" vertical="center" wrapText="1"/>
    </xf>
    <xf numFmtId="166" fontId="217" fillId="29" borderId="131" xfId="323" applyNumberFormat="1" applyFont="1" applyFill="1" applyBorder="1" applyAlignment="1">
      <alignment horizontal="center" vertical="center"/>
    </xf>
    <xf numFmtId="16" fontId="156" fillId="31" borderId="47" xfId="298" applyNumberFormat="1" applyFont="1" applyFill="1" applyBorder="1" applyAlignment="1">
      <alignment horizontal="center" vertical="center"/>
    </xf>
    <xf numFmtId="0" fontId="218" fillId="29" borderId="223" xfId="198" applyFont="1" applyFill="1" applyBorder="1" applyAlignment="1">
      <alignment horizontal="center" vertical="center"/>
    </xf>
    <xf numFmtId="166" fontId="219" fillId="29" borderId="223" xfId="198" applyNumberFormat="1" applyFont="1" applyFill="1" applyBorder="1" applyAlignment="1">
      <alignment horizontal="center" vertical="center"/>
    </xf>
    <xf numFmtId="16" fontId="236" fillId="29" borderId="223" xfId="298" applyNumberFormat="1" applyFont="1" applyFill="1" applyBorder="1" applyAlignment="1">
      <alignment horizontal="center" vertical="center"/>
    </xf>
    <xf numFmtId="16" fontId="218" fillId="29" borderId="223" xfId="298" applyNumberFormat="1" applyFont="1" applyFill="1" applyBorder="1" applyAlignment="1">
      <alignment horizontal="center" vertical="center"/>
    </xf>
    <xf numFmtId="16" fontId="236" fillId="29" borderId="47" xfId="298" applyNumberFormat="1" applyFont="1" applyFill="1" applyBorder="1" applyAlignment="1">
      <alignment horizontal="center" vertical="center"/>
    </xf>
    <xf numFmtId="16" fontId="236" fillId="29" borderId="64" xfId="298" applyNumberFormat="1" applyFont="1" applyFill="1" applyBorder="1" applyAlignment="1">
      <alignment horizontal="center" vertical="center"/>
    </xf>
    <xf numFmtId="167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8" fillId="0" borderId="100" xfId="236" applyNumberFormat="1" applyFont="1" applyFill="1" applyBorder="1" applyAlignment="1" applyProtection="1">
      <alignment horizontal="right" vertical="center"/>
      <protection hidden="1"/>
    </xf>
    <xf numFmtId="170" fontId="218" fillId="0" borderId="175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16" xfId="236" applyNumberFormat="1" applyFont="1" applyFill="1" applyBorder="1" applyAlignment="1" applyProtection="1">
      <alignment horizontal="center" vertical="center"/>
      <protection hidden="1"/>
    </xf>
    <xf numFmtId="167" fontId="218" fillId="0" borderId="145" xfId="236" applyNumberFormat="1" applyFont="1" applyFill="1" applyBorder="1" applyAlignment="1" applyProtection="1">
      <alignment horizontal="center" vertical="center"/>
      <protection hidden="1"/>
    </xf>
    <xf numFmtId="167" fontId="218" fillId="0" borderId="204" xfId="236" applyNumberFormat="1" applyFont="1" applyFill="1" applyBorder="1" applyAlignment="1" applyProtection="1">
      <alignment horizontal="center" vertical="center"/>
      <protection hidden="1"/>
    </xf>
    <xf numFmtId="0" fontId="141" fillId="31" borderId="63" xfId="219" applyFont="1" applyFill="1" applyBorder="1" applyAlignment="1">
      <alignment vertical="center"/>
    </xf>
    <xf numFmtId="0" fontId="217" fillId="29" borderId="49" xfId="0" applyFont="1" applyFill="1" applyBorder="1" applyAlignment="1">
      <alignment vertical="center"/>
    </xf>
    <xf numFmtId="0" fontId="217" fillId="29" borderId="8" xfId="0" applyFont="1" applyFill="1" applyBorder="1" applyAlignment="1">
      <alignment vertical="center"/>
    </xf>
    <xf numFmtId="16" fontId="217" fillId="29" borderId="8" xfId="0" applyNumberFormat="1" applyFont="1" applyFill="1" applyBorder="1" applyAlignment="1">
      <alignment vertical="center"/>
    </xf>
    <xf numFmtId="16" fontId="217" fillId="29" borderId="8" xfId="322" quotePrefix="1" applyNumberFormat="1" applyFont="1" applyFill="1" applyBorder="1" applyAlignment="1">
      <alignment vertical="center"/>
    </xf>
    <xf numFmtId="16" fontId="217" fillId="29" borderId="8" xfId="0" applyNumberFormat="1" applyFont="1" applyFill="1" applyBorder="1" applyAlignment="1"/>
    <xf numFmtId="16" fontId="217" fillId="29" borderId="47" xfId="0" applyNumberFormat="1" applyFont="1" applyFill="1" applyBorder="1" applyAlignment="1"/>
    <xf numFmtId="16" fontId="216" fillId="29" borderId="8" xfId="0" applyNumberFormat="1" applyFont="1" applyFill="1" applyBorder="1" applyAlignment="1">
      <alignment vertical="center"/>
    </xf>
    <xf numFmtId="16" fontId="216" fillId="29" borderId="57" xfId="0" applyNumberFormat="1" applyFont="1" applyFill="1" applyBorder="1" applyAlignment="1">
      <alignment vertical="center"/>
    </xf>
    <xf numFmtId="16" fontId="217" fillId="29" borderId="57" xfId="0" applyNumberFormat="1" applyFont="1" applyFill="1" applyBorder="1" applyAlignment="1">
      <alignment vertical="center"/>
    </xf>
    <xf numFmtId="16" fontId="217" fillId="29" borderId="57" xfId="322" quotePrefix="1" applyNumberFormat="1" applyFont="1" applyFill="1" applyBorder="1" applyAlignment="1">
      <alignment vertical="center"/>
    </xf>
    <xf numFmtId="16" fontId="217" fillId="29" borderId="57" xfId="0" applyNumberFormat="1" applyFont="1" applyFill="1" applyBorder="1" applyAlignment="1"/>
    <xf numFmtId="16" fontId="217" fillId="29" borderId="64" xfId="0" applyNumberFormat="1" applyFont="1" applyFill="1" applyBorder="1" applyAlignment="1"/>
    <xf numFmtId="168" fontId="218" fillId="31" borderId="63" xfId="321" applyNumberFormat="1" applyFont="1" applyFill="1" applyBorder="1" applyAlignment="1">
      <alignment horizontal="center" vertical="center"/>
    </xf>
    <xf numFmtId="0" fontId="217" fillId="29" borderId="61" xfId="0" applyFont="1" applyFill="1" applyBorder="1" applyAlignment="1">
      <alignment vertical="center"/>
    </xf>
    <xf numFmtId="0" fontId="217" fillId="29" borderId="57" xfId="0" applyFont="1" applyFill="1" applyBorder="1" applyAlignment="1">
      <alignment vertical="center"/>
    </xf>
    <xf numFmtId="16" fontId="156" fillId="31" borderId="223" xfId="298" applyNumberFormat="1" applyFont="1" applyFill="1" applyBorder="1" applyAlignment="1">
      <alignment horizontal="center" vertical="center"/>
    </xf>
    <xf numFmtId="0" fontId="218" fillId="31" borderId="232" xfId="236" applyFont="1" applyFill="1" applyBorder="1" applyAlignment="1" applyProtection="1">
      <alignment horizontal="center" vertical="center"/>
      <protection hidden="1"/>
    </xf>
    <xf numFmtId="167" fontId="218" fillId="0" borderId="233" xfId="236" applyNumberFormat="1" applyFont="1" applyFill="1" applyBorder="1" applyAlignment="1" applyProtection="1">
      <alignment horizontal="center" vertical="center"/>
      <protection hidden="1"/>
    </xf>
    <xf numFmtId="167" fontId="218" fillId="0" borderId="234" xfId="236" applyNumberFormat="1" applyFont="1" applyFill="1" applyBorder="1" applyAlignment="1" applyProtection="1">
      <alignment horizontal="center" vertical="center"/>
      <protection hidden="1"/>
    </xf>
    <xf numFmtId="167" fontId="218" fillId="0" borderId="235" xfId="236" applyNumberFormat="1" applyFont="1" applyFill="1" applyBorder="1" applyAlignment="1" applyProtection="1">
      <alignment horizontal="center" vertical="center"/>
      <protection hidden="1"/>
    </xf>
    <xf numFmtId="167" fontId="218" fillId="29" borderId="148" xfId="236" applyNumberFormat="1" applyFont="1" applyFill="1" applyBorder="1" applyAlignment="1" applyProtection="1">
      <alignment horizontal="center" vertical="center"/>
      <protection hidden="1"/>
    </xf>
    <xf numFmtId="20" fontId="218" fillId="29" borderId="14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50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36" xfId="236" applyNumberFormat="1" applyFont="1" applyFill="1" applyBorder="1" applyAlignment="1" applyProtection="1">
      <alignment horizontal="center" vertical="center"/>
      <protection hidden="1"/>
    </xf>
    <xf numFmtId="167" fontId="218" fillId="0" borderId="32" xfId="236" applyNumberFormat="1" applyFont="1" applyFill="1" applyBorder="1" applyAlignment="1" applyProtection="1">
      <alignment horizontal="center" vertical="center"/>
      <protection hidden="1"/>
    </xf>
    <xf numFmtId="0" fontId="218" fillId="31" borderId="220" xfId="236" applyFont="1" applyFill="1" applyBorder="1" applyAlignment="1" applyProtection="1">
      <alignment horizontal="left" vertical="center"/>
      <protection hidden="1"/>
    </xf>
    <xf numFmtId="0" fontId="218" fillId="29" borderId="239" xfId="236" applyFont="1" applyFill="1" applyBorder="1" applyAlignment="1" applyProtection="1">
      <alignment horizontal="left" vertical="center"/>
      <protection hidden="1"/>
    </xf>
    <xf numFmtId="0" fontId="218" fillId="29" borderId="240" xfId="236" applyFont="1" applyFill="1" applyBorder="1" applyAlignment="1" applyProtection="1">
      <alignment vertical="center"/>
      <protection hidden="1"/>
    </xf>
    <xf numFmtId="0" fontId="218" fillId="29" borderId="241" xfId="236" applyFont="1" applyFill="1" applyBorder="1" applyAlignment="1" applyProtection="1">
      <alignment horizontal="right" vertical="center"/>
      <protection hidden="1"/>
    </xf>
    <xf numFmtId="170" fontId="218" fillId="29" borderId="103" xfId="236" applyNumberFormat="1" applyFont="1" applyFill="1" applyBorder="1" applyAlignment="1" applyProtection="1">
      <alignment horizontal="center" vertical="center"/>
      <protection hidden="1"/>
    </xf>
    <xf numFmtId="167" fontId="218" fillId="29" borderId="41" xfId="236" applyNumberFormat="1" applyFont="1" applyFill="1" applyBorder="1" applyAlignment="1" applyProtection="1">
      <alignment horizontal="center" vertical="center"/>
      <protection hidden="1"/>
    </xf>
    <xf numFmtId="167" fontId="218" fillId="0" borderId="89" xfId="236" applyNumberFormat="1" applyFont="1" applyFill="1" applyBorder="1" applyAlignment="1" applyProtection="1">
      <alignment horizontal="center" vertical="center"/>
      <protection hidden="1"/>
    </xf>
    <xf numFmtId="168" fontId="218" fillId="31" borderId="63" xfId="321" applyNumberFormat="1" applyFont="1" applyFill="1" applyBorder="1" applyAlignment="1">
      <alignment horizontal="center" vertical="center"/>
    </xf>
    <xf numFmtId="0" fontId="141" fillId="31" borderId="8" xfId="219" applyFont="1" applyFill="1" applyBorder="1" applyAlignment="1">
      <alignment horizontal="center" vertical="center" wrapText="1"/>
    </xf>
    <xf numFmtId="0" fontId="141" fillId="31" borderId="8" xfId="219" applyFont="1" applyFill="1" applyBorder="1" applyAlignment="1">
      <alignment vertical="center" wrapText="1"/>
    </xf>
    <xf numFmtId="0" fontId="233" fillId="31" borderId="8" xfId="323" applyFont="1" applyFill="1" applyBorder="1" applyAlignment="1">
      <alignment horizontal="center" vertical="center"/>
    </xf>
    <xf numFmtId="207" fontId="233" fillId="31" borderId="8" xfId="323" applyNumberFormat="1" applyFont="1" applyFill="1" applyBorder="1" applyAlignment="1">
      <alignment horizontal="center" vertical="center" wrapText="1"/>
    </xf>
    <xf numFmtId="166" fontId="217" fillId="29" borderId="8" xfId="323" applyNumberFormat="1" applyFont="1" applyFill="1" applyBorder="1" applyAlignment="1">
      <alignment horizontal="center" vertical="center"/>
    </xf>
    <xf numFmtId="166" fontId="218" fillId="0" borderId="229" xfId="0" applyNumberFormat="1" applyFont="1" applyFill="1" applyBorder="1" applyAlignment="1" applyProtection="1">
      <alignment horizontal="center" vertical="center"/>
      <protection hidden="1"/>
    </xf>
    <xf numFmtId="0" fontId="33" fillId="26" borderId="0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232" fillId="26" borderId="0" xfId="106" applyFont="1" applyFill="1" applyBorder="1" applyAlignment="1" applyProtection="1">
      <alignment horizontal="center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33" fillId="26" borderId="19" xfId="0" applyFont="1" applyFill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1" fillId="27" borderId="47" xfId="0" applyFont="1" applyFill="1" applyBorder="1" applyAlignment="1">
      <alignment horizontal="center" vertical="center" wrapText="1"/>
    </xf>
    <xf numFmtId="0" fontId="141" fillId="27" borderId="123" xfId="0" applyFont="1" applyFill="1" applyBorder="1" applyAlignment="1">
      <alignment horizontal="center" vertical="center" wrapText="1"/>
    </xf>
    <xf numFmtId="0" fontId="151" fillId="27" borderId="49" xfId="0" applyFont="1" applyFill="1" applyBorder="1" applyAlignment="1">
      <alignment horizontal="center" vertical="center"/>
    </xf>
    <xf numFmtId="0" fontId="141" fillId="27" borderId="63" xfId="0" applyFont="1" applyFill="1" applyBorder="1" applyAlignment="1">
      <alignment horizontal="center" vertical="center" wrapText="1"/>
    </xf>
    <xf numFmtId="0" fontId="151" fillId="27" borderId="8" xfId="0" applyFont="1" applyFill="1" applyBorder="1" applyAlignment="1">
      <alignment horizontal="center" vertical="center"/>
    </xf>
    <xf numFmtId="0" fontId="150" fillId="27" borderId="63" xfId="0" applyFont="1" applyFill="1" applyBorder="1" applyAlignment="1">
      <alignment horizontal="center"/>
    </xf>
    <xf numFmtId="0" fontId="150" fillId="27" borderId="144" xfId="0" applyFont="1" applyFill="1" applyBorder="1" applyAlignment="1">
      <alignment horizontal="center"/>
    </xf>
    <xf numFmtId="0" fontId="141" fillId="27" borderId="8" xfId="0" applyFont="1" applyFill="1" applyBorder="1" applyAlignment="1">
      <alignment horizontal="center" vertical="center" wrapText="1"/>
    </xf>
    <xf numFmtId="0" fontId="141" fillId="27" borderId="8" xfId="0" applyFont="1" applyFill="1" applyBorder="1" applyAlignment="1">
      <alignment horizontal="center" vertical="center"/>
    </xf>
    <xf numFmtId="169" fontId="141" fillId="27" borderId="8" xfId="0" applyNumberFormat="1" applyFont="1" applyFill="1" applyBorder="1" applyAlignment="1">
      <alignment horizontal="center" vertical="center" wrapText="1"/>
    </xf>
    <xf numFmtId="169" fontId="141" fillId="27" borderId="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4" fontId="38" fillId="0" borderId="91" xfId="0" applyNumberFormat="1" applyFont="1" applyFill="1" applyBorder="1" applyAlignment="1">
      <alignment horizontal="center"/>
    </xf>
    <xf numFmtId="0" fontId="150" fillId="27" borderId="12" xfId="0" applyFont="1" applyFill="1" applyBorder="1" applyAlignment="1">
      <alignment horizontal="center"/>
    </xf>
    <xf numFmtId="0" fontId="150" fillId="27" borderId="147" xfId="0" applyFont="1" applyFill="1" applyBorder="1" applyAlignment="1">
      <alignment horizontal="center"/>
    </xf>
    <xf numFmtId="0" fontId="151" fillId="27" borderId="182" xfId="0" applyFont="1" applyFill="1" applyBorder="1" applyAlignment="1">
      <alignment horizontal="center" vertical="center" wrapText="1"/>
    </xf>
    <xf numFmtId="0" fontId="151" fillId="27" borderId="180" xfId="0" applyFont="1" applyFill="1" applyBorder="1" applyAlignment="1">
      <alignment horizontal="center" vertical="center"/>
    </xf>
    <xf numFmtId="0" fontId="151" fillId="27" borderId="185" xfId="0" applyFont="1" applyFill="1" applyBorder="1" applyAlignment="1">
      <alignment horizontal="center" vertical="center" wrapText="1"/>
    </xf>
    <xf numFmtId="0" fontId="151" fillId="27" borderId="186" xfId="0" applyFont="1" applyFill="1" applyBorder="1" applyAlignment="1">
      <alignment horizontal="center" vertical="center"/>
    </xf>
    <xf numFmtId="0" fontId="141" fillId="27" borderId="65" xfId="0" applyFont="1" applyFill="1" applyBorder="1" applyAlignment="1">
      <alignment horizontal="center" vertical="center" wrapText="1"/>
    </xf>
    <xf numFmtId="0" fontId="151" fillId="27" borderId="50" xfId="0" applyFont="1" applyFill="1" applyBorder="1" applyAlignment="1">
      <alignment horizontal="center" vertical="center"/>
    </xf>
    <xf numFmtId="0" fontId="151" fillId="27" borderId="56" xfId="0" applyFont="1" applyFill="1" applyBorder="1" applyAlignment="1">
      <alignment horizontal="center" vertical="center"/>
    </xf>
    <xf numFmtId="0" fontId="224" fillId="0" borderId="180" xfId="0" applyFont="1" applyFill="1" applyBorder="1" applyAlignment="1">
      <alignment horizontal="center" vertical="center" wrapText="1"/>
    </xf>
    <xf numFmtId="0" fontId="224" fillId="0" borderId="180" xfId="0" applyFont="1" applyFill="1" applyBorder="1" applyAlignment="1">
      <alignment horizontal="center" vertical="center"/>
    </xf>
    <xf numFmtId="0" fontId="224" fillId="0" borderId="183" xfId="0" applyFont="1" applyFill="1" applyBorder="1" applyAlignment="1">
      <alignment horizontal="center" vertical="center"/>
    </xf>
    <xf numFmtId="0" fontId="224" fillId="0" borderId="182" xfId="0" applyFont="1" applyFill="1" applyBorder="1" applyAlignment="1">
      <alignment horizontal="center" vertical="center" wrapText="1"/>
    </xf>
    <xf numFmtId="0" fontId="151" fillId="27" borderId="132" xfId="0" applyFont="1" applyFill="1" applyBorder="1" applyAlignment="1">
      <alignment horizontal="center" vertical="center"/>
    </xf>
    <xf numFmtId="0" fontId="151" fillId="27" borderId="135" xfId="0" applyFont="1" applyFill="1" applyBorder="1" applyAlignment="1">
      <alignment horizontal="center" vertical="center"/>
    </xf>
    <xf numFmtId="0" fontId="151" fillId="27" borderId="138" xfId="0" applyFont="1" applyFill="1" applyBorder="1" applyAlignment="1">
      <alignment horizontal="center" vertical="center"/>
    </xf>
    <xf numFmtId="166" fontId="209" fillId="0" borderId="123" xfId="0" applyNumberFormat="1" applyFont="1" applyFill="1" applyBorder="1" applyAlignment="1">
      <alignment horizontal="center" vertical="center" wrapText="1"/>
    </xf>
    <xf numFmtId="166" fontId="209" fillId="0" borderId="49" xfId="0" applyNumberFormat="1" applyFont="1" applyFill="1" applyBorder="1" applyAlignment="1">
      <alignment horizontal="center" vertical="center" wrapText="1"/>
    </xf>
    <xf numFmtId="166" fontId="209" fillId="0" borderId="61" xfId="0" applyNumberFormat="1" applyFont="1" applyFill="1" applyBorder="1" applyAlignment="1">
      <alignment horizontal="center" vertical="center" wrapText="1"/>
    </xf>
    <xf numFmtId="0" fontId="151" fillId="27" borderId="24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 vertical="center"/>
    </xf>
    <xf numFmtId="0" fontId="150" fillId="27" borderId="3" xfId="0" applyFont="1" applyFill="1" applyBorder="1" applyAlignment="1">
      <alignment horizontal="center"/>
    </xf>
    <xf numFmtId="0" fontId="150" fillId="27" borderId="152" xfId="0" applyFont="1" applyFill="1" applyBorder="1" applyAlignment="1">
      <alignment horizontal="center"/>
    </xf>
    <xf numFmtId="0" fontId="151" fillId="27" borderId="185" xfId="0" applyFont="1" applyFill="1" applyBorder="1" applyAlignment="1">
      <alignment horizontal="center" vertical="center"/>
    </xf>
    <xf numFmtId="0" fontId="141" fillId="27" borderId="182" xfId="0" applyFont="1" applyFill="1" applyBorder="1" applyAlignment="1">
      <alignment horizontal="center" vertical="center" wrapText="1"/>
    </xf>
    <xf numFmtId="169" fontId="151" fillId="27" borderId="23" xfId="0" applyNumberFormat="1" applyFont="1" applyFill="1" applyBorder="1" applyAlignment="1">
      <alignment horizontal="center" vertical="center"/>
    </xf>
    <xf numFmtId="169" fontId="151" fillId="27" borderId="68" xfId="0" applyNumberFormat="1" applyFont="1" applyFill="1" applyBorder="1" applyAlignment="1">
      <alignment horizontal="center" vertical="center"/>
    </xf>
    <xf numFmtId="169" fontId="151" fillId="27" borderId="26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 vertical="center"/>
    </xf>
    <xf numFmtId="0" fontId="224" fillId="0" borderId="185" xfId="0" applyFont="1" applyFill="1" applyBorder="1" applyAlignment="1">
      <alignment horizontal="center" vertical="center" wrapText="1"/>
    </xf>
    <xf numFmtId="0" fontId="224" fillId="0" borderId="186" xfId="0" applyFont="1" applyFill="1" applyBorder="1" applyAlignment="1">
      <alignment horizontal="center" vertical="center"/>
    </xf>
    <xf numFmtId="0" fontId="224" fillId="0" borderId="187" xfId="0" applyFont="1" applyFill="1" applyBorder="1" applyAlignment="1">
      <alignment horizontal="center" vertical="center"/>
    </xf>
    <xf numFmtId="0" fontId="141" fillId="27" borderId="18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32" fillId="27" borderId="123" xfId="238" applyFont="1" applyFill="1" applyBorder="1" applyAlignment="1" applyProtection="1">
      <alignment horizontal="center" vertical="center" wrapText="1"/>
      <protection hidden="1"/>
    </xf>
    <xf numFmtId="0" fontId="132" fillId="27" borderId="49" xfId="238" applyFont="1" applyFill="1" applyBorder="1" applyAlignment="1" applyProtection="1">
      <alignment horizontal="center" vertical="center"/>
      <protection hidden="1"/>
    </xf>
    <xf numFmtId="0" fontId="132" fillId="27" borderId="63" xfId="238" applyFont="1" applyFill="1" applyBorder="1" applyAlignment="1" applyProtection="1">
      <alignment horizontal="center" vertical="center"/>
      <protection hidden="1"/>
    </xf>
    <xf numFmtId="0" fontId="132" fillId="27" borderId="8" xfId="238" applyFont="1" applyFill="1" applyBorder="1" applyAlignment="1" applyProtection="1">
      <alignment horizontal="center" vertical="center"/>
      <protection hidden="1"/>
    </xf>
    <xf numFmtId="0" fontId="156" fillId="27" borderId="63" xfId="238" applyFont="1" applyFill="1" applyBorder="1" applyAlignment="1" applyProtection="1">
      <alignment horizontal="center" vertical="center"/>
      <protection hidden="1"/>
    </xf>
    <xf numFmtId="0" fontId="156" fillId="27" borderId="144" xfId="238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horizontal="center" vertical="center" wrapText="1"/>
      <protection hidden="1"/>
    </xf>
    <xf numFmtId="0" fontId="224" fillId="31" borderId="193" xfId="236" applyFont="1" applyFill="1" applyBorder="1" applyAlignment="1" applyProtection="1">
      <alignment horizontal="center" vertical="center"/>
      <protection hidden="1"/>
    </xf>
    <xf numFmtId="0" fontId="224" fillId="31" borderId="194" xfId="236" applyFont="1" applyFill="1" applyBorder="1" applyAlignment="1" applyProtection="1">
      <alignment horizontal="center" vertical="center" wrapText="1"/>
      <protection hidden="1"/>
    </xf>
    <xf numFmtId="0" fontId="224" fillId="31" borderId="12" xfId="236" applyFont="1" applyFill="1" applyBorder="1" applyAlignment="1" applyProtection="1">
      <alignment horizontal="center" vertical="center" wrapText="1"/>
      <protection hidden="1"/>
    </xf>
    <xf numFmtId="0" fontId="224" fillId="31" borderId="89" xfId="236" applyFont="1" applyFill="1" applyBorder="1" applyAlignment="1" applyProtection="1">
      <alignment horizontal="center" vertical="center" wrapText="1"/>
      <protection hidden="1"/>
    </xf>
    <xf numFmtId="0" fontId="224" fillId="31" borderId="91" xfId="236" applyFont="1" applyFill="1" applyBorder="1" applyAlignment="1" applyProtection="1">
      <alignment horizontal="center" vertical="center" wrapText="1"/>
      <protection hidden="1"/>
    </xf>
    <xf numFmtId="0" fontId="224" fillId="31" borderId="195" xfId="236" applyFont="1" applyFill="1" applyBorder="1" applyAlignment="1" applyProtection="1">
      <alignment horizontal="center" vertical="center" wrapText="1"/>
      <protection hidden="1"/>
    </xf>
    <xf numFmtId="0" fontId="224" fillId="31" borderId="196" xfId="236" applyFont="1" applyFill="1" applyBorder="1" applyAlignment="1" applyProtection="1">
      <alignment horizontal="center" vertical="center"/>
      <protection hidden="1"/>
    </xf>
    <xf numFmtId="0" fontId="224" fillId="31" borderId="118" xfId="236" applyFont="1" applyFill="1" applyBorder="1" applyAlignment="1" applyProtection="1">
      <alignment horizontal="center" vertical="center"/>
      <protection hidden="1"/>
    </xf>
    <xf numFmtId="0" fontId="224" fillId="31" borderId="118" xfId="236" applyFont="1" applyFill="1" applyBorder="1" applyAlignment="1">
      <alignment horizontal="center" vertical="center"/>
    </xf>
    <xf numFmtId="0" fontId="224" fillId="31" borderId="197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24" fillId="31" borderId="198" xfId="236" applyFont="1" applyFill="1" applyBorder="1" applyAlignment="1" applyProtection="1">
      <alignment horizontal="center" vertical="center"/>
      <protection hidden="1"/>
    </xf>
    <xf numFmtId="0" fontId="224" fillId="31" borderId="192" xfId="236" applyFont="1" applyFill="1" applyBorder="1" applyAlignment="1" applyProtection="1">
      <alignment horizontal="center" vertical="center"/>
      <protection hidden="1"/>
    </xf>
    <xf numFmtId="0" fontId="224" fillId="31" borderId="147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6" fillId="31" borderId="63" xfId="298" applyNumberFormat="1" applyFont="1" applyFill="1" applyBorder="1" applyAlignment="1">
      <alignment horizontal="center" vertical="center"/>
    </xf>
    <xf numFmtId="16" fontId="156" fillId="31" borderId="223" xfId="298" applyNumberFormat="1" applyFont="1" applyFill="1" applyBorder="1" applyAlignment="1">
      <alignment horizontal="center" vertical="center"/>
    </xf>
    <xf numFmtId="16" fontId="156" fillId="31" borderId="144" xfId="298" applyNumberFormat="1" applyFont="1" applyFill="1" applyBorder="1" applyAlignment="1">
      <alignment horizontal="center" vertical="center"/>
    </xf>
    <xf numFmtId="16" fontId="156" fillId="31" borderId="123" xfId="298" applyNumberFormat="1" applyFont="1" applyFill="1" applyBorder="1" applyAlignment="1">
      <alignment horizontal="center" vertical="center" wrapText="1"/>
    </xf>
    <xf numFmtId="16" fontId="156" fillId="31" borderId="49" xfId="298" applyNumberFormat="1" applyFont="1" applyFill="1" applyBorder="1" applyAlignment="1">
      <alignment horizontal="center" vertical="center"/>
    </xf>
    <xf numFmtId="0" fontId="218" fillId="31" borderId="123" xfId="321" applyFont="1" applyFill="1" applyBorder="1" applyAlignment="1">
      <alignment horizontal="center" vertical="center"/>
    </xf>
    <xf numFmtId="0" fontId="218" fillId="31" borderId="49" xfId="321" applyFont="1" applyFill="1" applyBorder="1" applyAlignment="1">
      <alignment horizontal="center" vertical="center"/>
    </xf>
    <xf numFmtId="168" fontId="218" fillId="31" borderId="63" xfId="321" applyNumberFormat="1" applyFont="1" applyFill="1" applyBorder="1" applyAlignment="1">
      <alignment horizontal="center" vertical="center"/>
    </xf>
    <xf numFmtId="168" fontId="218" fillId="31" borderId="144" xfId="321" applyNumberFormat="1" applyFont="1" applyFill="1" applyBorder="1" applyAlignment="1">
      <alignment horizontal="center" vertical="center"/>
    </xf>
    <xf numFmtId="0" fontId="218" fillId="31" borderId="63" xfId="321" applyFont="1" applyFill="1" applyBorder="1" applyAlignment="1">
      <alignment horizontal="center" vertical="center"/>
    </xf>
    <xf numFmtId="0" fontId="218" fillId="31" borderId="8" xfId="321" applyFont="1" applyFill="1" applyBorder="1" applyAlignment="1">
      <alignment horizontal="center" vertical="center"/>
    </xf>
    <xf numFmtId="0" fontId="233" fillId="31" borderId="188" xfId="0" applyFont="1" applyFill="1" applyBorder="1" applyAlignment="1">
      <alignment horizontal="center" vertical="center"/>
    </xf>
    <xf numFmtId="0" fontId="233" fillId="31" borderId="191" xfId="0" applyFont="1" applyFill="1" applyBorder="1" applyAlignment="1">
      <alignment horizontal="center" vertical="center"/>
    </xf>
    <xf numFmtId="0" fontId="233" fillId="31" borderId="134" xfId="0" applyFont="1" applyFill="1" applyBorder="1" applyAlignment="1">
      <alignment horizontal="center" vertical="center"/>
    </xf>
    <xf numFmtId="0" fontId="257" fillId="32" borderId="126" xfId="0" applyFont="1" applyFill="1" applyBorder="1" applyAlignment="1">
      <alignment horizontal="center" vertical="center"/>
    </xf>
    <xf numFmtId="0" fontId="257" fillId="32" borderId="127" xfId="0" applyFont="1" applyFill="1" applyBorder="1" applyAlignment="1">
      <alignment horizontal="center" vertical="center"/>
    </xf>
    <xf numFmtId="0" fontId="257" fillId="32" borderId="26" xfId="0" applyFont="1" applyFill="1" applyBorder="1" applyAlignment="1">
      <alignment horizontal="center" vertical="center" wrapText="1"/>
    </xf>
    <xf numFmtId="0" fontId="257" fillId="32" borderId="154" xfId="0" applyFont="1" applyFill="1" applyBorder="1" applyAlignment="1">
      <alignment horizontal="center" vertical="center" wrapText="1"/>
    </xf>
    <xf numFmtId="0" fontId="257" fillId="32" borderId="24" xfId="0" applyFont="1" applyFill="1" applyBorder="1" applyAlignment="1">
      <alignment horizontal="center" vertical="center" wrapText="1"/>
    </xf>
    <xf numFmtId="0" fontId="257" fillId="32" borderId="124" xfId="0" applyFont="1" applyFill="1" applyBorder="1" applyAlignment="1">
      <alignment horizontal="center" vertical="center" wrapText="1"/>
    </xf>
    <xf numFmtId="0" fontId="257" fillId="32" borderId="144" xfId="0" applyFont="1" applyFill="1" applyBorder="1" applyAlignment="1">
      <alignment horizontal="center" vertical="center" wrapText="1"/>
    </xf>
    <xf numFmtId="0" fontId="257" fillId="32" borderId="47" xfId="0" applyFont="1" applyFill="1" applyBorder="1" applyAlignment="1">
      <alignment horizontal="center" vertical="center"/>
    </xf>
    <xf numFmtId="0" fontId="257" fillId="32" borderId="123" xfId="0" applyFont="1" applyFill="1" applyBorder="1" applyAlignment="1">
      <alignment horizontal="center" vertical="center"/>
    </xf>
    <xf numFmtId="0" fontId="257" fillId="32" borderId="49" xfId="0" applyFont="1" applyFill="1" applyBorder="1" applyAlignment="1">
      <alignment horizontal="center" vertical="center"/>
    </xf>
    <xf numFmtId="0" fontId="257" fillId="32" borderId="63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5" fillId="31" borderId="123" xfId="321" applyFont="1" applyFill="1" applyBorder="1" applyAlignment="1">
      <alignment horizontal="center" vertical="center" wrapText="1"/>
    </xf>
    <xf numFmtId="0" fontId="255" fillId="31" borderId="49" xfId="321" applyFont="1" applyFill="1" applyBorder="1" applyAlignment="1">
      <alignment horizontal="center" vertical="center"/>
    </xf>
    <xf numFmtId="0" fontId="255" fillId="31" borderId="24" xfId="321" applyFont="1" applyFill="1" applyBorder="1" applyAlignment="1">
      <alignment horizontal="center" vertical="center"/>
    </xf>
    <xf numFmtId="0" fontId="255" fillId="31" borderId="124" xfId="321" applyFont="1" applyFill="1" applyBorder="1" applyAlignment="1">
      <alignment horizontal="center" vertical="center"/>
    </xf>
    <xf numFmtId="168" fontId="255" fillId="31" borderId="188" xfId="321" applyNumberFormat="1" applyFont="1" applyFill="1" applyBorder="1" applyAlignment="1">
      <alignment horizontal="center" vertical="center"/>
    </xf>
    <xf numFmtId="168" fontId="255" fillId="31" borderId="191" xfId="321" applyNumberFormat="1" applyFont="1" applyFill="1" applyBorder="1" applyAlignment="1">
      <alignment horizontal="center" vertical="center"/>
    </xf>
    <xf numFmtId="168" fontId="255" fillId="31" borderId="134" xfId="321" applyNumberFormat="1" applyFont="1" applyFill="1" applyBorder="1" applyAlignment="1">
      <alignment horizontal="center" vertical="center"/>
    </xf>
    <xf numFmtId="0" fontId="218" fillId="31" borderId="230" xfId="236" applyFont="1" applyFill="1" applyBorder="1" applyAlignment="1" applyProtection="1">
      <alignment horizontal="center" vertical="center" wrapText="1"/>
      <protection hidden="1"/>
    </xf>
    <xf numFmtId="0" fontId="218" fillId="31" borderId="231" xfId="236" applyFont="1" applyFill="1" applyBorder="1" applyAlignment="1" applyProtection="1">
      <alignment horizontal="center" vertical="center"/>
      <protection hidden="1"/>
    </xf>
    <xf numFmtId="0" fontId="218" fillId="31" borderId="194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 wrapText="1"/>
      <protection hidden="1"/>
    </xf>
    <xf numFmtId="0" fontId="218" fillId="31" borderId="237" xfId="236" applyFont="1" applyFill="1" applyBorder="1" applyAlignment="1" applyProtection="1">
      <alignment horizontal="center" vertical="center" wrapText="1"/>
      <protection hidden="1"/>
    </xf>
    <xf numFmtId="0" fontId="218" fillId="31" borderId="0" xfId="236" applyFont="1" applyFill="1" applyBorder="1" applyAlignment="1" applyProtection="1">
      <alignment horizontal="center" vertical="center" wrapText="1"/>
      <protection hidden="1"/>
    </xf>
    <xf numFmtId="0" fontId="218" fillId="31" borderId="196" xfId="236" applyFont="1" applyFill="1" applyBorder="1" applyAlignment="1" applyProtection="1">
      <alignment horizontal="center" vertical="center"/>
      <protection hidden="1"/>
    </xf>
    <xf numFmtId="0" fontId="218" fillId="31" borderId="118" xfId="236" applyFont="1" applyFill="1" applyBorder="1" applyAlignment="1" applyProtection="1">
      <alignment horizontal="center" vertical="center"/>
      <protection hidden="1"/>
    </xf>
    <xf numFmtId="0" fontId="218" fillId="31" borderId="118" xfId="236" applyFont="1" applyFill="1" applyBorder="1" applyAlignment="1">
      <alignment horizontal="center" vertical="center"/>
    </xf>
    <xf numFmtId="0" fontId="218" fillId="31" borderId="197" xfId="236" applyFont="1" applyFill="1" applyBorder="1" applyAlignment="1">
      <alignment horizontal="center" vertical="center"/>
    </xf>
    <xf numFmtId="0" fontId="218" fillId="31" borderId="199" xfId="236" applyFont="1" applyFill="1" applyBorder="1" applyAlignment="1" applyProtection="1">
      <alignment horizontal="center" vertical="center"/>
      <protection hidden="1"/>
    </xf>
    <xf numFmtId="0" fontId="218" fillId="31" borderId="200" xfId="236" applyFont="1" applyFill="1" applyBorder="1" applyAlignment="1" applyProtection="1">
      <alignment horizontal="center" vertical="center"/>
      <protection hidden="1"/>
    </xf>
    <xf numFmtId="0" fontId="218" fillId="31" borderId="238" xfId="236" applyFont="1" applyFill="1" applyBorder="1" applyAlignment="1" applyProtection="1">
      <alignment horizontal="center" vertical="center" wrapText="1"/>
      <protection hidden="1"/>
    </xf>
    <xf numFmtId="0" fontId="156" fillId="0" borderId="8" xfId="0" applyFont="1" applyBorder="1" applyAlignment="1">
      <alignment horizontal="center"/>
    </xf>
    <xf numFmtId="0" fontId="156" fillId="0" borderId="47" xfId="0" applyFont="1" applyBorder="1" applyAlignment="1">
      <alignment horizontal="center"/>
    </xf>
    <xf numFmtId="0" fontId="141" fillId="31" borderId="63" xfId="219" applyFont="1" applyFill="1" applyBorder="1" applyAlignment="1">
      <alignment vertical="center" wrapText="1"/>
    </xf>
    <xf numFmtId="0" fontId="141" fillId="31" borderId="8" xfId="219" applyFont="1" applyFill="1" applyBorder="1" applyAlignment="1">
      <alignment vertical="center" wrapText="1"/>
    </xf>
    <xf numFmtId="0" fontId="141" fillId="31" borderId="144" xfId="219" applyFont="1" applyFill="1" applyBorder="1" applyAlignment="1">
      <alignment vertical="center" wrapText="1"/>
    </xf>
    <xf numFmtId="0" fontId="141" fillId="31" borderId="47" xfId="219" applyFont="1" applyFill="1" applyBorder="1" applyAlignment="1">
      <alignment vertical="center" wrapText="1"/>
    </xf>
    <xf numFmtId="0" fontId="141" fillId="31" borderId="123" xfId="219" applyFont="1" applyFill="1" applyBorder="1" applyAlignment="1">
      <alignment vertical="center" wrapText="1"/>
    </xf>
    <xf numFmtId="0" fontId="141" fillId="31" borderId="49" xfId="219" applyFont="1" applyFill="1" applyBorder="1" applyAlignment="1">
      <alignment vertical="center"/>
    </xf>
    <xf numFmtId="0" fontId="141" fillId="31" borderId="8" xfId="219" applyFont="1" applyFill="1" applyBorder="1" applyAlignment="1">
      <alignment vertical="center"/>
    </xf>
    <xf numFmtId="0" fontId="141" fillId="31" borderId="123" xfId="219" applyFont="1" applyFill="1" applyBorder="1" applyAlignment="1">
      <alignment horizontal="center" vertical="center" wrapText="1"/>
    </xf>
    <xf numFmtId="0" fontId="141" fillId="31" borderId="49" xfId="219" applyFont="1" applyFill="1" applyBorder="1" applyAlignment="1">
      <alignment horizontal="center" vertical="center"/>
    </xf>
    <xf numFmtId="0" fontId="141" fillId="31" borderId="63" xfId="219" applyFont="1" applyFill="1" applyBorder="1" applyAlignment="1">
      <alignment horizontal="center" vertical="center" wrapText="1"/>
    </xf>
    <xf numFmtId="0" fontId="141" fillId="31" borderId="8" xfId="219" applyFont="1" applyFill="1" applyBorder="1" applyAlignment="1">
      <alignment horizontal="center" vertical="center"/>
    </xf>
    <xf numFmtId="0" fontId="141" fillId="31" borderId="8" xfId="219" applyFont="1" applyFill="1" applyBorder="1" applyAlignment="1">
      <alignment horizontal="center" vertical="center" wrapText="1"/>
    </xf>
    <xf numFmtId="0" fontId="141" fillId="31" borderId="144" xfId="219" applyFont="1" applyFill="1" applyBorder="1" applyAlignment="1">
      <alignment horizontal="center" vertical="center" wrapText="1"/>
    </xf>
    <xf numFmtId="0" fontId="141" fillId="31" borderId="47" xfId="219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32" fillId="31" borderId="126" xfId="0" applyFont="1" applyFill="1" applyBorder="1" applyAlignment="1">
      <alignment horizontal="center" vertical="center" wrapText="1"/>
    </xf>
    <xf numFmtId="0" fontId="132" fillId="31" borderId="27" xfId="0" applyFont="1" applyFill="1" applyBorder="1" applyAlignment="1">
      <alignment horizontal="center" vertical="center" wrapText="1"/>
    </xf>
    <xf numFmtId="0" fontId="132" fillId="31" borderId="127" xfId="0" applyFont="1" applyFill="1" applyBorder="1" applyAlignment="1">
      <alignment horizontal="center" vertical="center" wrapText="1"/>
    </xf>
    <xf numFmtId="0" fontId="132" fillId="31" borderId="123" xfId="0" applyFont="1" applyFill="1" applyBorder="1" applyAlignment="1">
      <alignment horizontal="center" vertical="center" wrapText="1"/>
    </xf>
    <xf numFmtId="0" fontId="132" fillId="31" borderId="49" xfId="0" applyFont="1" applyFill="1" applyBorder="1" applyAlignment="1">
      <alignment horizontal="center" vertical="center" wrapText="1"/>
    </xf>
    <xf numFmtId="0" fontId="132" fillId="31" borderId="63" xfId="0" applyFont="1" applyFill="1" applyBorder="1" applyAlignment="1">
      <alignment horizontal="center" vertical="center" wrapText="1"/>
    </xf>
    <xf numFmtId="0" fontId="132" fillId="31" borderId="8" xfId="0" applyFont="1" applyFill="1" applyBorder="1" applyAlignment="1">
      <alignment horizontal="center" vertical="center" wrapText="1"/>
    </xf>
    <xf numFmtId="0" fontId="132" fillId="31" borderId="24" xfId="0" applyFont="1" applyFill="1" applyBorder="1" applyAlignment="1">
      <alignment horizontal="center" vertical="center" wrapText="1"/>
    </xf>
    <xf numFmtId="0" fontId="132" fillId="31" borderId="31" xfId="0" applyFont="1" applyFill="1" applyBorder="1" applyAlignment="1">
      <alignment horizontal="center" vertical="center" wrapText="1"/>
    </xf>
    <xf numFmtId="0" fontId="132" fillId="31" borderId="124" xfId="0" applyFont="1" applyFill="1" applyBorder="1" applyAlignment="1">
      <alignment horizontal="center" vertical="center" wrapText="1"/>
    </xf>
    <xf numFmtId="0" fontId="263" fillId="30" borderId="126" xfId="0" applyFont="1" applyFill="1" applyBorder="1" applyAlignment="1">
      <alignment horizontal="center" vertical="center" wrapText="1"/>
    </xf>
    <xf numFmtId="0" fontId="263" fillId="30" borderId="27" xfId="0" applyFont="1" applyFill="1" applyBorder="1" applyAlignment="1">
      <alignment horizontal="center" vertical="center" wrapText="1"/>
    </xf>
    <xf numFmtId="0" fontId="263" fillId="30" borderId="127" xfId="0" applyFont="1" applyFill="1" applyBorder="1" applyAlignment="1">
      <alignment horizontal="center" vertical="center" wrapText="1"/>
    </xf>
    <xf numFmtId="0" fontId="263" fillId="30" borderId="24" xfId="0" applyFont="1" applyFill="1" applyBorder="1" applyAlignment="1">
      <alignment horizontal="center" vertical="center" wrapText="1"/>
    </xf>
    <xf numFmtId="0" fontId="263" fillId="30" borderId="31" xfId="0" applyFont="1" applyFill="1" applyBorder="1" applyAlignment="1">
      <alignment horizontal="center" vertical="center" wrapText="1"/>
    </xf>
    <xf numFmtId="0" fontId="263" fillId="30" borderId="124" xfId="0" applyFont="1" applyFill="1" applyBorder="1" applyAlignment="1">
      <alignment horizontal="center" vertical="center" wrapText="1"/>
    </xf>
    <xf numFmtId="173" fontId="218" fillId="31" borderId="123" xfId="0" applyNumberFormat="1" applyFont="1" applyFill="1" applyBorder="1" applyAlignment="1">
      <alignment horizontal="center" vertical="center"/>
    </xf>
    <xf numFmtId="173" fontId="218" fillId="31" borderId="49" xfId="0" applyNumberFormat="1" applyFont="1" applyFill="1" applyBorder="1" applyAlignment="1">
      <alignment horizontal="center" vertical="center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24" fillId="31" borderId="123" xfId="0" applyNumberFormat="1" applyFont="1" applyFill="1" applyBorder="1" applyAlignment="1">
      <alignment horizontal="center" vertical="center"/>
    </xf>
    <xf numFmtId="173" fontId="224" fillId="31" borderId="63" xfId="0" applyNumberFormat="1" applyFont="1" applyFill="1" applyBorder="1" applyAlignment="1">
      <alignment horizontal="center" vertical="center"/>
    </xf>
    <xf numFmtId="173" fontId="224" fillId="31" borderId="144" xfId="0" applyNumberFormat="1" applyFont="1" applyFill="1" applyBorder="1" applyAlignment="1">
      <alignment horizontal="center" vertical="center"/>
    </xf>
    <xf numFmtId="173" fontId="218" fillId="31" borderId="144" xfId="0" applyNumberFormat="1" applyFont="1" applyFill="1" applyBorder="1" applyAlignment="1">
      <alignment horizontal="center" vertical="center"/>
    </xf>
    <xf numFmtId="173" fontId="218" fillId="31" borderId="57" xfId="0" applyNumberFormat="1" applyFont="1" applyFill="1" applyBorder="1" applyAlignment="1">
      <alignment horizontal="center" vertical="center"/>
    </xf>
    <xf numFmtId="173" fontId="218" fillId="31" borderId="188" xfId="0" applyNumberFormat="1" applyFont="1" applyFill="1" applyBorder="1" applyAlignment="1">
      <alignment horizontal="center" vertical="center"/>
    </xf>
    <xf numFmtId="173" fontId="218" fillId="31" borderId="134" xfId="0" applyNumberFormat="1" applyFont="1" applyFill="1" applyBorder="1" applyAlignment="1">
      <alignment horizontal="center" vertical="center"/>
    </xf>
    <xf numFmtId="173" fontId="218" fillId="31" borderId="191" xfId="0" applyNumberFormat="1" applyFont="1" applyFill="1" applyBorder="1" applyAlignment="1">
      <alignment horizontal="center" vertical="center"/>
    </xf>
    <xf numFmtId="166" fontId="218" fillId="0" borderId="225" xfId="0" applyNumberFormat="1" applyFont="1" applyFill="1" applyBorder="1" applyAlignment="1" applyProtection="1">
      <alignment horizontal="center" vertical="center"/>
      <protection hidden="1"/>
    </xf>
    <xf numFmtId="166" fontId="218" fillId="0" borderId="228" xfId="0" applyNumberFormat="1" applyFont="1" applyFill="1" applyBorder="1" applyAlignment="1" applyProtection="1">
      <alignment horizontal="center" vertical="center"/>
      <protection hidden="1"/>
    </xf>
    <xf numFmtId="166" fontId="218" fillId="0" borderId="229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8" fillId="31" borderId="126" xfId="0" applyNumberFormat="1" applyFont="1" applyFill="1" applyBorder="1" applyAlignment="1">
      <alignment horizontal="center" vertical="center" wrapText="1"/>
    </xf>
    <xf numFmtId="16" fontId="218" fillId="31" borderId="127" xfId="0" applyNumberFormat="1" applyFont="1" applyFill="1" applyBorder="1" applyAlignment="1">
      <alignment horizontal="center" vertical="center" wrapText="1"/>
    </xf>
    <xf numFmtId="16" fontId="218" fillId="31" borderId="24" xfId="0" applyNumberFormat="1" applyFont="1" applyFill="1" applyBorder="1" applyAlignment="1">
      <alignment horizontal="center" vertical="center" wrapText="1"/>
    </xf>
    <xf numFmtId="16" fontId="218" fillId="31" borderId="124" xfId="0" applyNumberFormat="1" applyFont="1" applyFill="1" applyBorder="1" applyAlignment="1">
      <alignment horizontal="center" vertical="center" wrapText="1"/>
    </xf>
    <xf numFmtId="16" fontId="218" fillId="31" borderId="63" xfId="0" applyNumberFormat="1" applyFont="1" applyFill="1" applyBorder="1" applyAlignment="1">
      <alignment horizontal="center" vertical="center" wrapText="1"/>
    </xf>
    <xf numFmtId="16" fontId="218" fillId="31" borderId="144" xfId="0" applyNumberFormat="1" applyFont="1" applyFill="1" applyBorder="1" applyAlignment="1">
      <alignment horizontal="center" vertical="center" wrapText="1"/>
    </xf>
    <xf numFmtId="49" fontId="266" fillId="30" borderId="224" xfId="0" applyNumberFormat="1" applyFont="1" applyFill="1" applyBorder="1" applyAlignment="1">
      <alignment horizontal="center" vertical="center"/>
    </xf>
    <xf numFmtId="49" fontId="266" fillId="30" borderId="31" xfId="0" applyNumberFormat="1" applyFont="1" applyFill="1" applyBorder="1" applyAlignment="1">
      <alignment horizontal="center" vertical="center"/>
    </xf>
    <xf numFmtId="49" fontId="266" fillId="30" borderId="224" xfId="0" applyNumberFormat="1" applyFont="1" applyFill="1" applyBorder="1" applyAlignment="1">
      <alignment horizontal="center" vertical="center" wrapText="1"/>
    </xf>
    <xf numFmtId="49" fontId="266" fillId="30" borderId="31" xfId="0" applyNumberFormat="1" applyFont="1" applyFill="1" applyBorder="1" applyAlignment="1">
      <alignment horizontal="center" vertical="center" wrapText="1"/>
    </xf>
    <xf numFmtId="49" fontId="266" fillId="30" borderId="225" xfId="0" applyNumberFormat="1" applyFont="1" applyFill="1" applyBorder="1" applyAlignment="1">
      <alignment horizontal="center" vertical="center"/>
    </xf>
    <xf numFmtId="49" fontId="266" fillId="30" borderId="226" xfId="0" applyNumberFormat="1" applyFont="1" applyFill="1" applyBorder="1" applyAlignment="1">
      <alignment horizontal="center" vertical="center"/>
    </xf>
    <xf numFmtId="207" fontId="233" fillId="31" borderId="188" xfId="323" applyNumberFormat="1" applyFont="1" applyFill="1" applyBorder="1" applyAlignment="1">
      <alignment horizontal="center" vertical="center"/>
    </xf>
    <xf numFmtId="207" fontId="233" fillId="31" borderId="191" xfId="323" applyNumberFormat="1" applyFont="1" applyFill="1" applyBorder="1" applyAlignment="1">
      <alignment horizontal="center" vertical="center"/>
    </xf>
    <xf numFmtId="207" fontId="233" fillId="31" borderId="134" xfId="323" applyNumberFormat="1" applyFont="1" applyFill="1" applyBorder="1" applyAlignment="1">
      <alignment horizontal="center" vertical="center"/>
    </xf>
    <xf numFmtId="0" fontId="233" fillId="31" borderId="123" xfId="323" applyFont="1" applyFill="1" applyBorder="1" applyAlignment="1">
      <alignment horizontal="center" vertical="center"/>
    </xf>
    <xf numFmtId="0" fontId="233" fillId="31" borderId="49" xfId="323" applyFont="1" applyFill="1" applyBorder="1" applyAlignment="1">
      <alignment horizontal="center" vertical="center"/>
    </xf>
    <xf numFmtId="0" fontId="233" fillId="31" borderId="191" xfId="323" applyFont="1" applyFill="1" applyBorder="1" applyAlignment="1">
      <alignment horizontal="center" vertical="center"/>
    </xf>
    <xf numFmtId="0" fontId="233" fillId="31" borderId="4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33" fillId="31" borderId="63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18" fillId="31" borderId="49" xfId="0" applyFont="1" applyFill="1" applyBorder="1" applyAlignment="1">
      <alignment horizontal="center" vertical="center"/>
    </xf>
    <xf numFmtId="0" fontId="218" fillId="31" borderId="58" xfId="0" applyFont="1" applyFill="1" applyBorder="1" applyAlignment="1">
      <alignment horizontal="center" vertical="center"/>
    </xf>
    <xf numFmtId="0" fontId="218" fillId="31" borderId="124" xfId="0" applyFont="1" applyFill="1" applyBorder="1" applyAlignment="1">
      <alignment horizontal="center" vertical="center"/>
    </xf>
    <xf numFmtId="0" fontId="253" fillId="0" borderId="0" xfId="0" applyFont="1" applyBorder="1" applyAlignment="1">
      <alignment horizontal="center" vertical="center"/>
    </xf>
    <xf numFmtId="173" fontId="218" fillId="31" borderId="132" xfId="0" applyNumberFormat="1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173" fontId="218" fillId="31" borderId="185" xfId="0" applyNumberFormat="1" applyFont="1" applyFill="1" applyBorder="1" applyAlignment="1">
      <alignment horizontal="center" vertical="center"/>
    </xf>
    <xf numFmtId="173" fontId="218" fillId="31" borderId="12" xfId="0" applyNumberFormat="1" applyFont="1" applyFill="1" applyBorder="1" applyAlignment="1">
      <alignment horizontal="center" vertical="center"/>
    </xf>
    <xf numFmtId="173" fontId="218" fillId="31" borderId="147" xfId="0" applyNumberFormat="1" applyFont="1" applyFill="1" applyBorder="1" applyAlignment="1">
      <alignment horizontal="center" vertical="center"/>
    </xf>
    <xf numFmtId="0" fontId="218" fillId="31" borderId="123" xfId="0" applyFont="1" applyFill="1" applyBorder="1" applyAlignment="1">
      <alignment horizontal="center" vertical="center"/>
    </xf>
    <xf numFmtId="0" fontId="218" fillId="31" borderId="24" xfId="0" applyFont="1" applyFill="1" applyBorder="1" applyAlignment="1">
      <alignment horizontal="center" vertical="center"/>
    </xf>
    <xf numFmtId="0" fontId="218" fillId="31" borderId="63" xfId="0" applyFont="1" applyFill="1" applyBorder="1" applyAlignment="1">
      <alignment horizontal="center" vertical="center"/>
    </xf>
    <xf numFmtId="0" fontId="218" fillId="31" borderId="144" xfId="0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wrapText="1"/>
    </xf>
    <xf numFmtId="0" fontId="218" fillId="31" borderId="47" xfId="0" applyFont="1" applyFill="1" applyBorder="1" applyAlignment="1">
      <alignment horizontal="center"/>
    </xf>
    <xf numFmtId="0" fontId="261" fillId="0" borderId="14" xfId="0" applyFont="1" applyBorder="1" applyAlignment="1">
      <alignment horizontal="center" vertical="center"/>
    </xf>
    <xf numFmtId="0" fontId="220" fillId="31" borderId="123" xfId="0" applyFont="1" applyFill="1" applyBorder="1" applyAlignment="1">
      <alignment horizontal="center" vertical="center" wrapText="1"/>
    </xf>
    <xf numFmtId="0" fontId="220" fillId="31" borderId="49" xfId="0" applyFont="1" applyFill="1" applyBorder="1" applyAlignment="1">
      <alignment horizontal="center" vertical="center"/>
    </xf>
    <xf numFmtId="0" fontId="220" fillId="31" borderId="63" xfId="0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/>
    </xf>
    <xf numFmtId="0" fontId="220" fillId="31" borderId="63" xfId="0" applyFont="1" applyFill="1" applyBorder="1" applyAlignment="1">
      <alignment horizontal="center"/>
    </xf>
    <xf numFmtId="0" fontId="220" fillId="31" borderId="144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65" xfId="0" applyFont="1" applyFill="1" applyBorder="1" applyAlignment="1">
      <alignment horizontal="center" vertical="center" wrapText="1"/>
    </xf>
    <xf numFmtId="166" fontId="218" fillId="0" borderId="223" xfId="0" applyNumberFormat="1" applyFont="1" applyFill="1" applyBorder="1" applyAlignment="1" applyProtection="1">
      <alignment horizontal="center" vertical="center"/>
      <protection hidden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20</xdr:col>
      <xdr:colOff>0</xdr:colOff>
      <xdr:row>4</xdr:row>
      <xdr:rowOff>142875</xdr:rowOff>
    </xdr:from>
    <xdr:to>
      <xdr:col>20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31</xdr:row>
      <xdr:rowOff>171450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31</xdr:row>
      <xdr:rowOff>171450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1181100</xdr:colOff>
      <xdr:row>7</xdr:row>
      <xdr:rowOff>85725</xdr:rowOff>
    </xdr:from>
    <xdr:to>
      <xdr:col>1</xdr:col>
      <xdr:colOff>238125</xdr:colOff>
      <xdr:row>7</xdr:row>
      <xdr:rowOff>85725</xdr:rowOff>
    </xdr:to>
    <xdr:pic>
      <xdr:nvPicPr>
        <xdr:cNvPr id="16064112" name="Object 26">
          <a:extLst>
            <a:ext uri="{FF2B5EF4-FFF2-40B4-BE49-F238E27FC236}">
              <a16:creationId xmlns:a16="http://schemas.microsoft.com/office/drawing/2014/main" id="{3D8E4458-D7CB-481D-BD90-699FF171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181100" y="12382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990600</xdr:colOff>
      <xdr:row>5</xdr:row>
      <xdr:rowOff>266700</xdr:rowOff>
    </xdr:from>
    <xdr:to>
      <xdr:col>5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="160" zoomScaleNormal="100" zoomScaleSheetLayoutView="160" workbookViewId="0">
      <selection activeCell="A57" sqref="A57"/>
    </sheetView>
  </sheetViews>
  <sheetFormatPr defaultRowHeight="12.75"/>
  <cols>
    <col min="1" max="10" width="9.140625" style="68"/>
    <col min="11" max="13" width="9.140625" style="68" customWidth="1"/>
    <col min="14" max="16384" width="9.140625" style="68"/>
  </cols>
  <sheetData>
    <row r="1" spans="1:12" ht="13.5" thickTop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30">
      <c r="A4" s="96" t="s">
        <v>158</v>
      </c>
      <c r="B4" s="70"/>
      <c r="C4" s="70"/>
      <c r="E4" s="70"/>
      <c r="F4" s="70"/>
      <c r="G4" s="70"/>
      <c r="H4" s="70"/>
      <c r="I4" s="70"/>
      <c r="J4" s="70"/>
      <c r="K4" s="70"/>
      <c r="L4" s="71"/>
    </row>
    <row r="5" spans="1:12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51</v>
      </c>
      <c r="B8" s="70"/>
      <c r="C8" s="70"/>
      <c r="D8" s="70"/>
      <c r="E8" s="73" t="s">
        <v>54</v>
      </c>
      <c r="F8" s="70"/>
      <c r="G8" s="70"/>
      <c r="H8" s="70"/>
      <c r="I8" s="70"/>
      <c r="J8" s="70"/>
      <c r="K8" s="70"/>
      <c r="L8" s="71"/>
    </row>
    <row r="9" spans="1:12">
      <c r="A9" s="74" t="s">
        <v>52</v>
      </c>
      <c r="B9" s="70"/>
      <c r="C9" s="70"/>
      <c r="D9" s="70"/>
      <c r="E9" s="75" t="s">
        <v>57</v>
      </c>
      <c r="F9" s="70"/>
      <c r="G9" s="70"/>
      <c r="H9" s="70"/>
      <c r="I9" s="70"/>
      <c r="J9" s="70"/>
      <c r="K9" s="70"/>
      <c r="L9" s="71"/>
    </row>
    <row r="10" spans="1:12">
      <c r="A10" s="74" t="s">
        <v>53</v>
      </c>
      <c r="B10" s="70"/>
      <c r="C10" s="70"/>
      <c r="D10" s="70"/>
      <c r="E10" s="75" t="s">
        <v>58</v>
      </c>
      <c r="F10" s="70"/>
      <c r="G10" s="70" t="s">
        <v>679</v>
      </c>
      <c r="H10" s="70"/>
      <c r="I10" s="70"/>
      <c r="J10" s="70"/>
      <c r="K10" s="70"/>
      <c r="L10" s="71"/>
    </row>
    <row r="11" spans="1:12">
      <c r="A11" s="69"/>
      <c r="B11" s="70"/>
      <c r="C11" s="70"/>
      <c r="D11" s="70"/>
      <c r="E11" s="70"/>
      <c r="F11" s="70"/>
      <c r="G11" s="70" t="s">
        <v>680</v>
      </c>
      <c r="H11" s="70"/>
      <c r="I11" s="70"/>
      <c r="J11" s="70"/>
      <c r="K11" s="70"/>
      <c r="L11" s="71"/>
    </row>
    <row r="12" spans="1:12">
      <c r="A12" s="72" t="s">
        <v>159</v>
      </c>
      <c r="B12" s="70"/>
      <c r="C12" s="70"/>
      <c r="D12" s="73" t="s">
        <v>55</v>
      </c>
      <c r="E12" s="70"/>
      <c r="F12" s="70"/>
      <c r="G12" s="73" t="s">
        <v>56</v>
      </c>
      <c r="H12" s="70"/>
      <c r="I12" s="70"/>
      <c r="J12" s="70"/>
      <c r="K12" s="70"/>
      <c r="L12" s="71"/>
    </row>
    <row r="13" spans="1:12">
      <c r="A13" s="74" t="s">
        <v>160</v>
      </c>
      <c r="B13" s="70"/>
      <c r="C13" s="70"/>
      <c r="D13" s="75" t="s">
        <v>91</v>
      </c>
      <c r="E13" s="70"/>
      <c r="F13" s="70"/>
      <c r="G13" s="75" t="s">
        <v>94</v>
      </c>
      <c r="H13" s="70"/>
      <c r="I13" s="70"/>
      <c r="J13" s="70"/>
      <c r="K13" s="70"/>
      <c r="L13" s="71"/>
    </row>
    <row r="14" spans="1:12">
      <c r="A14" s="74" t="s">
        <v>161</v>
      </c>
      <c r="B14" s="70"/>
      <c r="C14" s="70"/>
      <c r="D14" s="75" t="s">
        <v>92</v>
      </c>
      <c r="E14" s="70"/>
      <c r="F14" s="70"/>
      <c r="G14" s="75" t="s">
        <v>93</v>
      </c>
      <c r="H14" s="70"/>
      <c r="I14" s="70"/>
      <c r="J14" s="70"/>
      <c r="K14" s="70"/>
      <c r="L14" s="71"/>
    </row>
    <row r="15" spans="1:1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43.5" customHeight="1">
      <c r="A17" s="1154" t="s">
        <v>59</v>
      </c>
      <c r="B17" s="1155"/>
      <c r="C17" s="1155"/>
      <c r="D17" s="1155"/>
      <c r="E17" s="1155"/>
      <c r="F17" s="1155"/>
      <c r="G17" s="1155"/>
      <c r="H17" s="1155"/>
      <c r="I17" s="1155"/>
      <c r="J17" s="1155"/>
      <c r="K17" s="1155"/>
      <c r="L17" s="1156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25.5" customHeight="1">
      <c r="A19" s="1151" t="s">
        <v>74</v>
      </c>
      <c r="B19" s="1152"/>
      <c r="C19" s="1152"/>
      <c r="D19" s="1152"/>
      <c r="E19" s="1152"/>
      <c r="F19" s="1152"/>
      <c r="G19" s="1152"/>
      <c r="H19" s="1152"/>
      <c r="I19" s="1152"/>
      <c r="J19" s="1152"/>
      <c r="K19" s="1152"/>
      <c r="L19" s="1153"/>
    </row>
    <row r="20" spans="1:12" ht="25.5">
      <c r="A20" s="69"/>
      <c r="B20" s="70"/>
      <c r="C20" s="70"/>
      <c r="D20" s="76"/>
      <c r="E20" s="77" t="s">
        <v>64</v>
      </c>
      <c r="F20" s="70"/>
      <c r="G20" s="194" t="s">
        <v>65</v>
      </c>
      <c r="H20" s="70"/>
      <c r="I20" s="70"/>
      <c r="J20" s="70"/>
      <c r="K20" s="70"/>
      <c r="L20" s="71"/>
    </row>
    <row r="21" spans="1:12" s="81" customFormat="1" ht="15">
      <c r="A21" s="78"/>
      <c r="B21" s="79"/>
      <c r="C21" s="77"/>
      <c r="D21" s="79"/>
      <c r="E21" s="93" t="s">
        <v>169</v>
      </c>
      <c r="F21" s="92"/>
      <c r="G21" s="93" t="s">
        <v>186</v>
      </c>
      <c r="H21" s="79"/>
      <c r="I21" s="79"/>
      <c r="J21" s="79"/>
      <c r="K21" s="79"/>
      <c r="L21" s="80"/>
    </row>
    <row r="22" spans="1:12" s="81" customFormat="1" ht="15">
      <c r="A22" s="78"/>
      <c r="B22" s="79"/>
      <c r="C22" s="77" t="s">
        <v>61</v>
      </c>
      <c r="D22" s="79"/>
      <c r="E22" s="79"/>
      <c r="F22" s="93"/>
      <c r="G22" s="79"/>
      <c r="H22" s="79"/>
      <c r="I22" s="194" t="s">
        <v>66</v>
      </c>
      <c r="J22" s="79"/>
      <c r="K22" s="79"/>
      <c r="L22" s="80"/>
    </row>
    <row r="23" spans="1:12" s="81" customFormat="1" ht="15">
      <c r="A23" s="78"/>
      <c r="B23" s="79"/>
      <c r="C23" s="93" t="s">
        <v>323</v>
      </c>
      <c r="D23" s="79"/>
      <c r="E23" s="199" t="s">
        <v>113</v>
      </c>
      <c r="F23" s="79"/>
      <c r="G23" s="79"/>
      <c r="H23" s="79"/>
      <c r="I23" s="1148" t="s">
        <v>225</v>
      </c>
      <c r="J23" s="1148"/>
      <c r="K23" s="79"/>
      <c r="L23" s="80"/>
    </row>
    <row r="24" spans="1:12" s="81" customFormat="1" ht="15">
      <c r="A24" s="78"/>
      <c r="B24" s="79"/>
      <c r="C24" s="79"/>
      <c r="D24" s="79"/>
      <c r="E24" s="93" t="s">
        <v>205</v>
      </c>
      <c r="F24" s="77"/>
      <c r="G24" s="79"/>
      <c r="H24" s="79"/>
      <c r="I24" s="79"/>
      <c r="J24" s="79"/>
      <c r="K24" s="79"/>
      <c r="L24" s="80"/>
    </row>
    <row r="25" spans="1:12" s="81" customFormat="1" ht="15">
      <c r="A25" s="78"/>
      <c r="B25" s="199" t="s">
        <v>63</v>
      </c>
      <c r="C25" s="79"/>
      <c r="D25" s="79"/>
      <c r="E25" s="79"/>
      <c r="F25" s="1149"/>
      <c r="G25" s="1149"/>
      <c r="H25" s="82"/>
      <c r="J25" s="79"/>
      <c r="K25" s="82" t="s">
        <v>67</v>
      </c>
      <c r="L25" s="80"/>
    </row>
    <row r="26" spans="1:12" s="81" customFormat="1" ht="15.75" customHeight="1">
      <c r="A26" s="78"/>
      <c r="B26" s="83" t="s">
        <v>257</v>
      </c>
      <c r="C26" s="79"/>
      <c r="D26" s="193" t="s">
        <v>109</v>
      </c>
      <c r="E26" s="79"/>
      <c r="F26" s="193" t="s">
        <v>228</v>
      </c>
      <c r="G26" s="79"/>
      <c r="H26" s="180" t="s">
        <v>176</v>
      </c>
      <c r="J26" s="79"/>
      <c r="K26" s="1147" t="s">
        <v>148</v>
      </c>
      <c r="L26" s="1157"/>
    </row>
    <row r="27" spans="1:12" s="81" customFormat="1" ht="15">
      <c r="A27" s="78"/>
      <c r="B27" s="79"/>
      <c r="C27" s="193"/>
      <c r="D27" s="1148" t="s">
        <v>192</v>
      </c>
      <c r="E27" s="1148"/>
      <c r="F27" s="1148" t="s">
        <v>227</v>
      </c>
      <c r="G27" s="1148"/>
      <c r="H27" s="87" t="s">
        <v>177</v>
      </c>
      <c r="I27" s="79"/>
      <c r="J27" s="79"/>
      <c r="K27" s="79"/>
      <c r="L27" s="80"/>
    </row>
    <row r="28" spans="1:12" s="81" customFormat="1" ht="15">
      <c r="A28" s="95" t="s">
        <v>62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94" t="s">
        <v>68</v>
      </c>
    </row>
    <row r="29" spans="1:12" s="81" customFormat="1" ht="15">
      <c r="A29" s="85" t="s">
        <v>150</v>
      </c>
      <c r="B29" s="79"/>
      <c r="C29" s="194" t="s">
        <v>89</v>
      </c>
      <c r="D29" s="79"/>
      <c r="E29" s="77"/>
      <c r="F29" s="82" t="s">
        <v>60</v>
      </c>
      <c r="G29" s="79"/>
      <c r="H29" s="82" t="s">
        <v>182</v>
      </c>
      <c r="I29" s="180"/>
      <c r="J29" s="79"/>
      <c r="K29" s="79"/>
      <c r="L29" s="86" t="s">
        <v>126</v>
      </c>
    </row>
    <row r="30" spans="1:12" s="81" customFormat="1" ht="15">
      <c r="A30" s="84" t="s">
        <v>149</v>
      </c>
      <c r="B30" s="79"/>
      <c r="C30" s="1147" t="s">
        <v>184</v>
      </c>
      <c r="D30" s="1147"/>
      <c r="E30" s="79"/>
      <c r="F30" s="79"/>
      <c r="G30" s="79"/>
      <c r="H30" s="87"/>
      <c r="I30" s="87"/>
      <c r="J30" s="79"/>
      <c r="K30" s="79"/>
      <c r="L30" s="80"/>
    </row>
    <row r="31" spans="1:12" s="81" customFormat="1" ht="15">
      <c r="A31" s="83" t="s">
        <v>118</v>
      </c>
      <c r="B31" s="93"/>
      <c r="C31" s="79"/>
      <c r="D31" s="79"/>
      <c r="E31" s="79"/>
      <c r="F31" s="79"/>
      <c r="G31" s="82" t="s">
        <v>226</v>
      </c>
      <c r="H31" s="79"/>
      <c r="I31" s="79"/>
      <c r="J31" s="79"/>
      <c r="K31" s="194" t="s">
        <v>258</v>
      </c>
      <c r="L31" s="80"/>
    </row>
    <row r="32" spans="1:12" s="81" customFormat="1" ht="15">
      <c r="A32" s="78"/>
      <c r="B32" s="79"/>
      <c r="C32" s="79"/>
      <c r="D32" s="193"/>
      <c r="E32" s="191" t="s">
        <v>204</v>
      </c>
      <c r="F32" s="190"/>
      <c r="G32" s="195"/>
      <c r="H32" s="79"/>
      <c r="I32" s="191"/>
      <c r="J32" s="190"/>
      <c r="K32" s="93" t="s">
        <v>322</v>
      </c>
      <c r="L32" s="80"/>
    </row>
    <row r="33" spans="1:12" s="81" customFormat="1" ht="15">
      <c r="A33" s="78"/>
      <c r="B33" s="82" t="s">
        <v>86</v>
      </c>
      <c r="C33" s="79"/>
      <c r="D33" s="195" t="s">
        <v>183</v>
      </c>
      <c r="E33" s="93"/>
      <c r="H33" s="191" t="s">
        <v>193</v>
      </c>
      <c r="I33" s="191"/>
      <c r="J33" s="192"/>
      <c r="K33" s="79"/>
      <c r="L33" s="80"/>
    </row>
    <row r="34" spans="1:12" s="81" customFormat="1" ht="15.75" customHeight="1">
      <c r="A34" s="78"/>
      <c r="B34" s="1147" t="s">
        <v>108</v>
      </c>
      <c r="C34" s="1147"/>
      <c r="D34" s="79"/>
      <c r="E34" s="79"/>
      <c r="G34" s="1147" t="s">
        <v>151</v>
      </c>
      <c r="H34" s="1147"/>
      <c r="I34" s="93"/>
      <c r="J34" s="194" t="s">
        <v>69</v>
      </c>
      <c r="K34" s="79"/>
      <c r="L34" s="80"/>
    </row>
    <row r="35" spans="1:12" s="81" customFormat="1" ht="15">
      <c r="A35" s="78"/>
      <c r="B35" s="79"/>
      <c r="C35" s="79"/>
      <c r="D35" s="79"/>
      <c r="E35" s="79"/>
      <c r="F35" s="191" t="s">
        <v>206</v>
      </c>
      <c r="G35" s="79"/>
      <c r="H35" s="79"/>
      <c r="I35" s="79"/>
      <c r="J35" s="93" t="s">
        <v>203</v>
      </c>
      <c r="K35" s="79"/>
      <c r="L35" s="80"/>
    </row>
    <row r="36" spans="1:12" s="81" customFormat="1" ht="15">
      <c r="A36" s="78"/>
      <c r="B36" s="79"/>
      <c r="C36" s="77" t="s">
        <v>73</v>
      </c>
      <c r="D36" s="79"/>
      <c r="E36" s="79"/>
      <c r="F36" s="192" t="s">
        <v>207</v>
      </c>
      <c r="G36" s="192"/>
      <c r="H36" s="662"/>
      <c r="I36" s="191" t="s">
        <v>70</v>
      </c>
      <c r="J36" s="79"/>
      <c r="K36" s="79"/>
      <c r="L36" s="80"/>
    </row>
    <row r="37" spans="1:12" s="81" customFormat="1" ht="15">
      <c r="A37" s="78"/>
      <c r="B37" s="79"/>
      <c r="C37" s="1147" t="s">
        <v>147</v>
      </c>
      <c r="D37" s="1147"/>
      <c r="E37" s="79"/>
      <c r="F37" s="79"/>
      <c r="G37" s="79"/>
      <c r="H37" s="195" t="s">
        <v>399</v>
      </c>
      <c r="I37" s="1147"/>
      <c r="J37" s="1147"/>
      <c r="K37" s="79"/>
      <c r="L37" s="80"/>
    </row>
    <row r="38" spans="1:12" s="81" customFormat="1" ht="15">
      <c r="A38" s="78"/>
      <c r="B38" s="79"/>
      <c r="C38" s="79"/>
      <c r="D38" s="79"/>
      <c r="E38" s="1150" t="s">
        <v>72</v>
      </c>
      <c r="F38" s="1150"/>
      <c r="G38" s="1150" t="s">
        <v>71</v>
      </c>
      <c r="H38" s="1150"/>
      <c r="I38" s="79"/>
      <c r="J38" s="79"/>
      <c r="K38" s="79"/>
      <c r="L38" s="80"/>
    </row>
    <row r="39" spans="1:12">
      <c r="A39" s="69"/>
      <c r="B39" s="70"/>
      <c r="C39" s="70"/>
      <c r="D39" s="70"/>
      <c r="E39" s="1147" t="s">
        <v>197</v>
      </c>
      <c r="F39" s="1147"/>
      <c r="G39" s="1147" t="s">
        <v>173</v>
      </c>
      <c r="H39" s="1147"/>
      <c r="I39" s="70"/>
      <c r="J39" s="70"/>
      <c r="K39" s="70"/>
      <c r="L39" s="71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1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.7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1:12" ht="0.75" customHeight="1" thickBo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5.25" hidden="1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1:12" ht="13.5" hidden="1" thickTop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1:12" ht="13.5" hidden="1" thickTop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13.5" hidden="1" thickTop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</row>
    <row r="51" spans="1:12" ht="13.5" hidden="1" thickTop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0.75" hidden="1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0.75" customHeight="1" thickTop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</row>
    <row r="54" spans="1:12" ht="2.2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3.5" thickBo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90"/>
    </row>
    <row r="56" spans="1:12" ht="2.25" customHeight="1" thickTop="1"/>
  </sheetData>
  <mergeCells count="16"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  <mergeCell ref="G39:H39"/>
    <mergeCell ref="E39:F39"/>
    <mergeCell ref="I37:J37"/>
    <mergeCell ref="I23:J23"/>
    <mergeCell ref="F25:G25"/>
    <mergeCell ref="E38:F38"/>
    <mergeCell ref="D27:E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8"/>
  <sheetViews>
    <sheetView zoomScaleNormal="100" workbookViewId="0">
      <selection activeCell="A25" sqref="A25"/>
    </sheetView>
  </sheetViews>
  <sheetFormatPr defaultRowHeight="14.25"/>
  <cols>
    <col min="1" max="1" width="22" style="17" customWidth="1"/>
    <col min="2" max="2" width="13.7109375" style="17" customWidth="1"/>
    <col min="3" max="3" width="12.140625" style="17" customWidth="1"/>
    <col min="4" max="8" width="16.7109375" style="17" customWidth="1"/>
    <col min="9" max="9" width="21.5703125" style="17" customWidth="1"/>
    <col min="10" max="16384" width="9.140625" style="17"/>
  </cols>
  <sheetData>
    <row r="1" spans="1:20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</row>
    <row r="2" spans="1:20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</row>
    <row r="3" spans="1:20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</row>
    <row r="4" spans="1:20" s="13" customFormat="1" ht="24" customHeight="1" thickTop="1">
      <c r="A4" s="1158" t="s">
        <v>20</v>
      </c>
      <c r="B4" s="1158"/>
      <c r="C4" s="1158"/>
      <c r="D4" s="1158"/>
      <c r="E4" s="1158"/>
      <c r="F4" s="1158"/>
      <c r="G4" s="1158"/>
      <c r="H4" s="1158"/>
    </row>
    <row r="5" spans="1:20" s="18" customFormat="1" ht="12.75">
      <c r="A5" s="36" t="s">
        <v>90</v>
      </c>
      <c r="B5" s="36"/>
    </row>
    <row r="6" spans="1:20" s="18" customFormat="1" ht="16.5" thickBot="1">
      <c r="A6" s="36"/>
      <c r="B6" s="36"/>
      <c r="E6" s="302"/>
      <c r="F6" s="303"/>
      <c r="G6" s="302" t="s">
        <v>47</v>
      </c>
      <c r="H6" s="303">
        <f ca="1">TODAY()</f>
        <v>45954</v>
      </c>
      <c r="I6" s="6"/>
      <c r="J6" s="6"/>
      <c r="K6" s="6"/>
    </row>
    <row r="7" spans="1:20" s="97" customFormat="1" ht="18.75">
      <c r="A7" s="1238" t="s">
        <v>49</v>
      </c>
      <c r="B7" s="1242" t="s">
        <v>82</v>
      </c>
      <c r="C7" s="1119" t="s">
        <v>408</v>
      </c>
      <c r="D7" s="1240"/>
      <c r="E7" s="1240"/>
      <c r="F7" s="1240"/>
      <c r="G7" s="1240"/>
      <c r="H7" s="124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7" customFormat="1" ht="33.75" customHeight="1">
      <c r="A8" s="1239"/>
      <c r="B8" s="1243"/>
      <c r="C8" s="1068" t="s">
        <v>175</v>
      </c>
      <c r="D8" s="1069" t="s">
        <v>517</v>
      </c>
      <c r="E8" s="1069" t="s">
        <v>518</v>
      </c>
      <c r="F8" s="1069" t="s">
        <v>355</v>
      </c>
      <c r="G8" s="1069" t="s">
        <v>356</v>
      </c>
      <c r="H8" s="444" t="s">
        <v>357</v>
      </c>
      <c r="I8" s="7"/>
      <c r="J8" s="7"/>
      <c r="K8" s="7"/>
      <c r="L8" s="13"/>
      <c r="M8" s="13"/>
      <c r="N8" s="198"/>
      <c r="O8" s="13"/>
      <c r="P8" s="13"/>
      <c r="Q8" s="13"/>
      <c r="R8" s="13"/>
      <c r="S8" s="13"/>
      <c r="T8" s="13"/>
    </row>
    <row r="9" spans="1:20" s="221" customFormat="1" ht="17.25" customHeight="1">
      <c r="A9" s="1018" t="s">
        <v>431</v>
      </c>
      <c r="B9" s="1070" t="s">
        <v>708</v>
      </c>
      <c r="C9" s="1067">
        <v>45962</v>
      </c>
      <c r="D9" s="1067">
        <f t="shared" ref="D9:D19" si="0">C9+7</f>
        <v>45969</v>
      </c>
      <c r="E9" s="1067">
        <f t="shared" ref="E9:E19" si="1">C9+8</f>
        <v>45970</v>
      </c>
      <c r="F9" s="1067">
        <f t="shared" ref="F9:F19" si="2">C9+9</f>
        <v>45971</v>
      </c>
      <c r="G9" s="1067">
        <f t="shared" ref="G9:G19" si="3">C9+10</f>
        <v>45972</v>
      </c>
      <c r="H9" s="1017">
        <f t="shared" ref="H9:H19" si="4">C9+11</f>
        <v>45973</v>
      </c>
      <c r="I9" s="91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21" customFormat="1" ht="17.25" customHeight="1">
      <c r="A10" s="1018" t="s">
        <v>600</v>
      </c>
      <c r="B10" s="1070" t="s">
        <v>656</v>
      </c>
      <c r="C10" s="1065">
        <f>C9+7</f>
        <v>45969</v>
      </c>
      <c r="D10" s="1065">
        <f t="shared" si="0"/>
        <v>45976</v>
      </c>
      <c r="E10" s="1065">
        <f t="shared" si="1"/>
        <v>45977</v>
      </c>
      <c r="F10" s="1065">
        <f t="shared" si="2"/>
        <v>45978</v>
      </c>
      <c r="G10" s="1067">
        <f t="shared" si="3"/>
        <v>45979</v>
      </c>
      <c r="H10" s="222">
        <f t="shared" si="4"/>
        <v>45980</v>
      </c>
      <c r="I10" s="91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21" customFormat="1" ht="17.25" customHeight="1">
      <c r="A11" s="1018" t="s">
        <v>608</v>
      </c>
      <c r="B11" s="1070" t="s">
        <v>709</v>
      </c>
      <c r="C11" s="1065">
        <f t="shared" ref="C11" si="5">C10+7</f>
        <v>45976</v>
      </c>
      <c r="D11" s="1065">
        <f t="shared" si="0"/>
        <v>45983</v>
      </c>
      <c r="E11" s="1065">
        <f t="shared" si="1"/>
        <v>45984</v>
      </c>
      <c r="F11" s="1065">
        <f t="shared" si="2"/>
        <v>45985</v>
      </c>
      <c r="G11" s="1067">
        <f t="shared" si="3"/>
        <v>45986</v>
      </c>
      <c r="H11" s="222">
        <f t="shared" si="4"/>
        <v>45987</v>
      </c>
      <c r="I11" s="91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21" customFormat="1" ht="17.25" customHeight="1">
      <c r="A12" s="1018" t="s">
        <v>595</v>
      </c>
      <c r="B12" s="1070" t="s">
        <v>710</v>
      </c>
      <c r="C12" s="1065">
        <f>C11+7</f>
        <v>45983</v>
      </c>
      <c r="D12" s="1065">
        <f t="shared" si="0"/>
        <v>45990</v>
      </c>
      <c r="E12" s="1065">
        <f t="shared" si="1"/>
        <v>45991</v>
      </c>
      <c r="F12" s="1065">
        <f t="shared" si="2"/>
        <v>45992</v>
      </c>
      <c r="G12" s="1065">
        <f>C12+10</f>
        <v>45993</v>
      </c>
      <c r="H12" s="222">
        <f t="shared" si="4"/>
        <v>45994</v>
      </c>
      <c r="I12" s="910" t="s">
        <v>780</v>
      </c>
      <c r="J12" s="13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21" customFormat="1" ht="17.25" customHeight="1">
      <c r="A13" s="1018" t="s">
        <v>775</v>
      </c>
      <c r="B13" s="1070" t="s">
        <v>776</v>
      </c>
      <c r="C13" s="1065">
        <f>C12+7</f>
        <v>45990</v>
      </c>
      <c r="D13" s="1065">
        <f t="shared" si="0"/>
        <v>45997</v>
      </c>
      <c r="E13" s="1065">
        <f t="shared" si="1"/>
        <v>45998</v>
      </c>
      <c r="F13" s="1065">
        <f t="shared" si="2"/>
        <v>45999</v>
      </c>
      <c r="G13" s="1065">
        <f t="shared" si="3"/>
        <v>46000</v>
      </c>
      <c r="H13" s="222">
        <f t="shared" si="4"/>
        <v>46001</v>
      </c>
      <c r="I13" s="910"/>
      <c r="J13" s="13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21" customFormat="1" ht="17.25" customHeight="1">
      <c r="A14" s="1018" t="s">
        <v>600</v>
      </c>
      <c r="B14" s="1070" t="s">
        <v>711</v>
      </c>
      <c r="C14" s="1065">
        <f t="shared" ref="C14:C19" si="6">C13+7</f>
        <v>45997</v>
      </c>
      <c r="D14" s="1065">
        <f t="shared" si="0"/>
        <v>46004</v>
      </c>
      <c r="E14" s="1065">
        <f t="shared" si="1"/>
        <v>46005</v>
      </c>
      <c r="F14" s="1065">
        <f t="shared" si="2"/>
        <v>46006</v>
      </c>
      <c r="G14" s="1065">
        <f t="shared" si="3"/>
        <v>46007</v>
      </c>
      <c r="H14" s="222">
        <f t="shared" si="4"/>
        <v>46008</v>
      </c>
      <c r="I14" s="910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221" customFormat="1" ht="17.25" customHeight="1">
      <c r="A15" s="1018" t="s">
        <v>608</v>
      </c>
      <c r="B15" s="1070" t="s">
        <v>777</v>
      </c>
      <c r="C15" s="1065">
        <f t="shared" si="6"/>
        <v>46004</v>
      </c>
      <c r="D15" s="1065">
        <f t="shared" si="0"/>
        <v>46011</v>
      </c>
      <c r="E15" s="1065">
        <f t="shared" si="1"/>
        <v>46012</v>
      </c>
      <c r="F15" s="1065">
        <f t="shared" si="2"/>
        <v>46013</v>
      </c>
      <c r="G15" s="1065">
        <f t="shared" si="3"/>
        <v>46014</v>
      </c>
      <c r="H15" s="222">
        <f t="shared" si="4"/>
        <v>46015</v>
      </c>
      <c r="I15" s="910"/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221" customFormat="1" ht="17.25" customHeight="1">
      <c r="A16" s="1018" t="s">
        <v>595</v>
      </c>
      <c r="B16" s="1070" t="s">
        <v>761</v>
      </c>
      <c r="C16" s="1065">
        <f t="shared" si="6"/>
        <v>46011</v>
      </c>
      <c r="D16" s="1065">
        <f t="shared" si="0"/>
        <v>46018</v>
      </c>
      <c r="E16" s="1065">
        <f t="shared" si="1"/>
        <v>46019</v>
      </c>
      <c r="F16" s="1065">
        <f t="shared" si="2"/>
        <v>46020</v>
      </c>
      <c r="G16" s="1065">
        <f t="shared" si="3"/>
        <v>46021</v>
      </c>
      <c r="H16" s="222">
        <f t="shared" si="4"/>
        <v>46022</v>
      </c>
      <c r="I16" s="910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s="221" customFormat="1" ht="17.25" customHeight="1">
      <c r="A17" s="1018" t="s">
        <v>775</v>
      </c>
      <c r="B17" s="1070" t="s">
        <v>778</v>
      </c>
      <c r="C17" s="1065">
        <f t="shared" si="6"/>
        <v>46018</v>
      </c>
      <c r="D17" s="1065">
        <f t="shared" si="0"/>
        <v>46025</v>
      </c>
      <c r="E17" s="1065">
        <f t="shared" si="1"/>
        <v>46026</v>
      </c>
      <c r="F17" s="1065">
        <f t="shared" si="2"/>
        <v>46027</v>
      </c>
      <c r="G17" s="1065">
        <f t="shared" si="3"/>
        <v>46028</v>
      </c>
      <c r="H17" s="222">
        <f t="shared" si="4"/>
        <v>46029</v>
      </c>
      <c r="I17" s="910"/>
      <c r="J17" s="13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221" customFormat="1" ht="17.25" customHeight="1">
      <c r="A18" s="1018"/>
      <c r="B18" s="1070"/>
      <c r="C18" s="1065">
        <f t="shared" si="6"/>
        <v>46025</v>
      </c>
      <c r="D18" s="1065">
        <f t="shared" si="0"/>
        <v>46032</v>
      </c>
      <c r="E18" s="1065">
        <f t="shared" si="1"/>
        <v>46033</v>
      </c>
      <c r="F18" s="1065">
        <f t="shared" si="2"/>
        <v>46034</v>
      </c>
      <c r="G18" s="1065">
        <f t="shared" si="3"/>
        <v>46035</v>
      </c>
      <c r="H18" s="222">
        <f t="shared" si="4"/>
        <v>46036</v>
      </c>
      <c r="I18" s="910"/>
      <c r="J18" s="13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714" customFormat="1" ht="17.25" customHeight="1" thickBot="1">
      <c r="A19" s="1019"/>
      <c r="B19" s="1020" t="str">
        <f t="shared" ref="B19" si="7">RIGHT(I19,5)</f>
        <v/>
      </c>
      <c r="C19" s="260">
        <f t="shared" si="6"/>
        <v>46032</v>
      </c>
      <c r="D19" s="260">
        <f t="shared" si="0"/>
        <v>46039</v>
      </c>
      <c r="E19" s="260">
        <f t="shared" si="1"/>
        <v>46040</v>
      </c>
      <c r="F19" s="260">
        <f t="shared" si="2"/>
        <v>46041</v>
      </c>
      <c r="G19" s="260">
        <f t="shared" si="3"/>
        <v>46042</v>
      </c>
      <c r="H19" s="261">
        <f t="shared" si="4"/>
        <v>46043</v>
      </c>
      <c r="I19" s="910"/>
      <c r="J19" s="13"/>
      <c r="K19" s="713"/>
      <c r="L19" s="713"/>
      <c r="M19" s="713"/>
      <c r="N19" s="713"/>
      <c r="O19" s="713"/>
      <c r="P19" s="713"/>
      <c r="Q19" s="713"/>
      <c r="R19" s="713"/>
      <c r="S19" s="713"/>
      <c r="T19" s="713"/>
    </row>
    <row r="20" spans="1:20" s="98" customFormat="1" ht="18.75">
      <c r="A20" s="196"/>
      <c r="B20" s="196"/>
      <c r="C20" s="197"/>
      <c r="D20" s="197"/>
      <c r="E20" s="197"/>
      <c r="F20" s="19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customHeight="1">
      <c r="A21" s="157" t="s">
        <v>171</v>
      </c>
      <c r="B21" s="157"/>
      <c r="G21" s="198"/>
      <c r="H21" s="13"/>
      <c r="I21" s="13"/>
      <c r="J21" s="13"/>
      <c r="K21" s="13"/>
      <c r="L21" s="13"/>
      <c r="M21" s="13"/>
      <c r="N21" s="198"/>
      <c r="O21" s="13"/>
      <c r="P21" s="13"/>
      <c r="Q21" s="13"/>
      <c r="R21" s="13"/>
      <c r="S21" s="13"/>
      <c r="T21" s="13"/>
    </row>
    <row r="22" spans="1:20">
      <c r="A22" s="404" t="s">
        <v>285</v>
      </c>
      <c r="B22" s="404"/>
      <c r="G22" s="189"/>
    </row>
    <row r="23" spans="1:20" ht="15">
      <c r="A23" s="405" t="s">
        <v>407</v>
      </c>
      <c r="B23" s="405"/>
      <c r="C23" s="168"/>
      <c r="D23" s="168"/>
      <c r="E23" s="168"/>
      <c r="F23" s="169"/>
    </row>
    <row r="24" spans="1:20" ht="15">
      <c r="A24" s="405" t="s">
        <v>406</v>
      </c>
      <c r="B24" s="168"/>
      <c r="C24" s="170"/>
      <c r="D24" s="168"/>
      <c r="E24" s="168"/>
      <c r="F24" s="170"/>
    </row>
    <row r="25" spans="1:20" ht="15">
      <c r="A25" s="168"/>
      <c r="B25" s="171"/>
      <c r="C25" s="170"/>
      <c r="D25" s="168"/>
      <c r="E25" s="168"/>
      <c r="F25" s="170"/>
    </row>
    <row r="26" spans="1:20" ht="15">
      <c r="A26" s="168"/>
      <c r="B26" s="168"/>
      <c r="C26" s="170"/>
      <c r="D26" s="168"/>
      <c r="E26" s="168"/>
      <c r="F26" s="170"/>
    </row>
    <row r="27" spans="1:20" ht="15">
      <c r="A27" s="168"/>
      <c r="B27" s="171"/>
      <c r="C27" s="170"/>
      <c r="D27" s="171"/>
      <c r="E27" s="171"/>
      <c r="F27" s="170"/>
    </row>
    <row r="28" spans="1:20" ht="15">
      <c r="B28" s="168"/>
      <c r="C28" s="170"/>
    </row>
  </sheetData>
  <mergeCells count="7">
    <mergeCell ref="A7:A8"/>
    <mergeCell ref="D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59" t="s">
        <v>158</v>
      </c>
      <c r="B1" s="1159"/>
      <c r="C1" s="1159"/>
      <c r="D1" s="1159"/>
      <c r="E1" s="1159"/>
      <c r="F1" s="1159"/>
      <c r="G1" s="265"/>
      <c r="H1" s="265"/>
    </row>
    <row r="2" spans="1:19" s="7" customFormat="1" ht="18.75">
      <c r="A2" s="1160" t="s">
        <v>162</v>
      </c>
      <c r="B2" s="1160"/>
      <c r="C2" s="1160"/>
      <c r="D2" s="1160"/>
      <c r="E2" s="1160"/>
      <c r="F2" s="1160"/>
      <c r="G2" s="266"/>
      <c r="H2" s="266"/>
    </row>
    <row r="3" spans="1:19" s="7" customFormat="1" ht="19.5" thickBot="1">
      <c r="A3" s="1161" t="s">
        <v>163</v>
      </c>
      <c r="B3" s="1161"/>
      <c r="C3" s="1161"/>
      <c r="D3" s="1161"/>
      <c r="E3" s="1161"/>
      <c r="F3" s="1161"/>
      <c r="G3" s="266"/>
      <c r="H3" s="266"/>
    </row>
    <row r="4" spans="1:19" s="8" customFormat="1" ht="25.5" customHeight="1" thickTop="1">
      <c r="A4" s="1173" t="s">
        <v>20</v>
      </c>
      <c r="B4" s="1173"/>
      <c r="C4" s="1173"/>
      <c r="D4" s="1173"/>
      <c r="E4" s="1173"/>
      <c r="F4" s="1173"/>
      <c r="G4" s="1173"/>
      <c r="H4" s="198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6" t="s">
        <v>90</v>
      </c>
      <c r="B6" s="26"/>
      <c r="E6" s="302" t="s">
        <v>47</v>
      </c>
      <c r="F6" s="303">
        <f ca="1">TODAY()</f>
        <v>45954</v>
      </c>
      <c r="G6" s="303"/>
    </row>
    <row r="7" spans="1:19" s="112" customFormat="1" ht="25.5" customHeight="1">
      <c r="A7" s="437" t="s">
        <v>241</v>
      </c>
      <c r="B7" s="531" t="s">
        <v>21</v>
      </c>
      <c r="C7" s="1244" t="s">
        <v>25</v>
      </c>
      <c r="D7" s="1245"/>
      <c r="E7" s="1245"/>
      <c r="F7" s="124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12" customFormat="1" ht="33" customHeight="1" thickBot="1">
      <c r="A8" s="532" t="s">
        <v>82</v>
      </c>
      <c r="B8" s="533" t="s">
        <v>253</v>
      </c>
      <c r="C8" s="534" t="s">
        <v>7</v>
      </c>
      <c r="D8" s="534" t="s">
        <v>26</v>
      </c>
      <c r="E8" s="534" t="s">
        <v>22</v>
      </c>
      <c r="F8" s="535" t="s">
        <v>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19" customFormat="1" ht="22.5" customHeight="1">
      <c r="A9" s="528" t="s">
        <v>328</v>
      </c>
      <c r="B9" s="254">
        <v>44414</v>
      </c>
      <c r="C9" s="254">
        <f>B9+9</f>
        <v>44423</v>
      </c>
      <c r="D9" s="254">
        <f>B9+10</f>
        <v>44424</v>
      </c>
      <c r="E9" s="254">
        <f>B9+12</f>
        <v>44426</v>
      </c>
      <c r="F9" s="529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19" customFormat="1" ht="22.5" customHeight="1" thickBot="1">
      <c r="A10" s="438"/>
      <c r="B10" s="255"/>
      <c r="C10" s="255"/>
      <c r="D10" s="255"/>
      <c r="E10" s="255"/>
      <c r="F10" s="43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19" customFormat="1" ht="22.5" customHeight="1">
      <c r="A11" s="528" t="s">
        <v>329</v>
      </c>
      <c r="B11" s="254">
        <f>B9+7</f>
        <v>44421</v>
      </c>
      <c r="C11" s="254">
        <f>B11+9</f>
        <v>44430</v>
      </c>
      <c r="D11" s="254">
        <f>B11+10</f>
        <v>44431</v>
      </c>
      <c r="E11" s="254">
        <f>B11+12</f>
        <v>44433</v>
      </c>
      <c r="F11" s="529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219" customFormat="1" ht="22.5" customHeight="1" thickBot="1">
      <c r="A12" s="438" t="s">
        <v>330</v>
      </c>
      <c r="B12" s="255"/>
      <c r="C12" s="255"/>
      <c r="D12" s="255"/>
      <c r="E12" s="255"/>
      <c r="F12" s="43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19" customFormat="1" ht="22.5" customHeight="1">
      <c r="A13" s="528" t="s">
        <v>325</v>
      </c>
      <c r="B13" s="254">
        <f>B11+7</f>
        <v>44428</v>
      </c>
      <c r="C13" s="254">
        <f>B13+9</f>
        <v>44437</v>
      </c>
      <c r="D13" s="254">
        <f>B13+10</f>
        <v>44438</v>
      </c>
      <c r="E13" s="254">
        <f>B13+12</f>
        <v>44440</v>
      </c>
      <c r="F13" s="529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219" customFormat="1" ht="22.5" customHeight="1" thickBot="1">
      <c r="A14" s="438" t="s">
        <v>331</v>
      </c>
      <c r="B14" s="255"/>
      <c r="C14" s="255"/>
      <c r="D14" s="255"/>
      <c r="E14" s="255"/>
      <c r="F14" s="43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219" customFormat="1" ht="22.5" customHeight="1">
      <c r="A15" s="528" t="s">
        <v>332</v>
      </c>
      <c r="B15" s="254">
        <f>B13+7</f>
        <v>44435</v>
      </c>
      <c r="C15" s="254">
        <f>B15+9</f>
        <v>44444</v>
      </c>
      <c r="D15" s="254">
        <f>B15+10</f>
        <v>44445</v>
      </c>
      <c r="E15" s="254">
        <f>B15+12</f>
        <v>44447</v>
      </c>
      <c r="F15" s="529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219" customFormat="1" ht="22.5" customHeight="1" thickBot="1">
      <c r="A16" s="438" t="s">
        <v>333</v>
      </c>
      <c r="B16" s="255"/>
      <c r="C16" s="255"/>
      <c r="D16" s="255"/>
      <c r="E16" s="255"/>
      <c r="F16" s="43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219" customFormat="1" ht="22.5" customHeight="1">
      <c r="A17" s="525" t="s">
        <v>328</v>
      </c>
      <c r="B17" s="526">
        <f>B15+7</f>
        <v>44442</v>
      </c>
      <c r="C17" s="526">
        <f>B17+9</f>
        <v>44451</v>
      </c>
      <c r="D17" s="526">
        <f>B17+10</f>
        <v>44452</v>
      </c>
      <c r="E17" s="526">
        <f>B17+12</f>
        <v>44454</v>
      </c>
      <c r="F17" s="527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219" customFormat="1" ht="22.5" customHeight="1" thickBot="1">
      <c r="A18" s="438"/>
      <c r="B18" s="255"/>
      <c r="C18" s="255"/>
      <c r="D18" s="255"/>
      <c r="E18" s="255"/>
      <c r="F18" s="43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57" t="s">
        <v>171</v>
      </c>
      <c r="C19" s="15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57"/>
      <c r="C20" s="15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523" t="s">
        <v>251</v>
      </c>
      <c r="B21" s="524"/>
    </row>
    <row r="22" spans="1:20" ht="40.5" customHeight="1" thickTop="1" thickBot="1">
      <c r="A22" s="522" t="s">
        <v>300</v>
      </c>
      <c r="B22" s="521" t="s">
        <v>301</v>
      </c>
    </row>
    <row r="23" spans="1:20" ht="15.75" thickTop="1" thickBot="1">
      <c r="A23" s="521" t="s">
        <v>252</v>
      </c>
      <c r="B23" s="521" t="s">
        <v>302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50"/>
  <sheetViews>
    <sheetView workbookViewId="0">
      <selection activeCell="A40" sqref="A40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4" width="16.140625" customWidth="1"/>
    <col min="5" max="5" width="34.28515625" bestFit="1" customWidth="1"/>
    <col min="6" max="6" width="33.5703125" customWidth="1"/>
    <col min="7" max="7" width="16.42578125" customWidth="1"/>
    <col min="8" max="9" width="15.28515625" customWidth="1"/>
  </cols>
  <sheetData>
    <row r="1" spans="1:21" s="6" customFormat="1" ht="26.25">
      <c r="A1" s="1159" t="s">
        <v>158</v>
      </c>
      <c r="B1" s="1159"/>
      <c r="C1" s="1159"/>
      <c r="D1" s="1159"/>
      <c r="E1" s="1159"/>
      <c r="F1" s="1159"/>
      <c r="G1" s="1159"/>
    </row>
    <row r="2" spans="1:21" s="7" customFormat="1" ht="18.75">
      <c r="A2" s="1160" t="s">
        <v>746</v>
      </c>
      <c r="B2" s="1160"/>
      <c r="C2" s="1160"/>
      <c r="D2" s="1160"/>
      <c r="E2" s="1160"/>
      <c r="F2" s="1160"/>
      <c r="G2" s="1160"/>
    </row>
    <row r="3" spans="1:21" s="7" customFormat="1" ht="19.5" thickBot="1">
      <c r="A3" s="1161" t="s">
        <v>163</v>
      </c>
      <c r="B3" s="1161"/>
      <c r="C3" s="1161"/>
      <c r="D3" s="1161"/>
      <c r="E3" s="1161"/>
      <c r="F3" s="1161"/>
      <c r="G3" s="1161"/>
    </row>
    <row r="4" spans="1:21" s="8" customFormat="1" ht="25.5" customHeight="1" thickTop="1">
      <c r="A4" s="1173" t="s">
        <v>20</v>
      </c>
      <c r="B4" s="1173"/>
      <c r="C4" s="1173"/>
      <c r="D4" s="1173"/>
      <c r="E4" s="1173"/>
      <c r="F4" s="1173"/>
      <c r="G4" s="1173"/>
    </row>
    <row r="5" spans="1:21" s="2" customFormat="1" ht="15" customHeight="1">
      <c r="G5" s="28"/>
    </row>
    <row r="6" spans="1:21" s="2" customFormat="1" ht="16.5" customHeight="1">
      <c r="A6" s="29" t="s">
        <v>90</v>
      </c>
      <c r="B6" s="29"/>
      <c r="C6" s="10"/>
      <c r="D6" s="10"/>
      <c r="E6" s="302" t="s">
        <v>47</v>
      </c>
      <c r="F6" s="303">
        <f ca="1">TODAY()</f>
        <v>45954</v>
      </c>
      <c r="G6" s="303"/>
    </row>
    <row r="7" spans="1:21" s="2" customFormat="1" ht="16.5" customHeight="1">
      <c r="A7" s="648" t="s">
        <v>390</v>
      </c>
      <c r="B7" s="10"/>
      <c r="C7" s="10"/>
      <c r="D7" s="10"/>
      <c r="E7" s="10"/>
      <c r="F7" s="302"/>
      <c r="G7" s="8"/>
      <c r="H7" s="8"/>
      <c r="I7" s="8"/>
    </row>
    <row r="8" spans="1:21" s="107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59" t="s">
        <v>49</v>
      </c>
      <c r="B9" s="1261" t="s">
        <v>82</v>
      </c>
      <c r="C9" s="551" t="s">
        <v>29</v>
      </c>
      <c r="D9" s="1263" t="s">
        <v>25</v>
      </c>
      <c r="E9" s="1264"/>
      <c r="F9" s="1265"/>
      <c r="G9" s="8"/>
    </row>
    <row r="10" spans="1:21" ht="13.5" customHeight="1">
      <c r="A10" s="1260"/>
      <c r="B10" s="1262"/>
      <c r="C10" s="552" t="s">
        <v>3</v>
      </c>
      <c r="D10" s="553" t="s">
        <v>87</v>
      </c>
      <c r="E10" s="553" t="s">
        <v>4</v>
      </c>
      <c r="F10" s="554" t="s">
        <v>5</v>
      </c>
      <c r="G10" s="8"/>
      <c r="H10" s="8"/>
    </row>
    <row r="11" spans="1:21" s="653" customFormat="1" ht="15.75">
      <c r="A11" s="1059" t="s">
        <v>660</v>
      </c>
      <c r="B11" s="1058" t="s">
        <v>730</v>
      </c>
      <c r="C11" s="1058">
        <v>45962.958333333336</v>
      </c>
      <c r="D11" s="1058">
        <v>45968.958333333336</v>
      </c>
      <c r="E11" s="1028">
        <v>45972.958333333336</v>
      </c>
      <c r="F11" s="1029">
        <v>45973.958333333336</v>
      </c>
      <c r="G11" s="18"/>
      <c r="H11" s="18"/>
    </row>
    <row r="12" spans="1:21" s="646" customFormat="1" ht="15.75">
      <c r="A12" s="1059" t="s">
        <v>508</v>
      </c>
      <c r="B12" s="1058" t="s">
        <v>731</v>
      </c>
      <c r="C12" s="1058">
        <v>45969.958333333336</v>
      </c>
      <c r="D12" s="1058">
        <v>45975.958333333336</v>
      </c>
      <c r="E12" s="557">
        <v>45979.958333333336</v>
      </c>
      <c r="F12" s="558">
        <v>45980.958333333336</v>
      </c>
      <c r="G12" s="2"/>
      <c r="H12" s="2"/>
    </row>
    <row r="13" spans="1:21" ht="15.75">
      <c r="A13" s="1059" t="s">
        <v>505</v>
      </c>
      <c r="B13" s="1058" t="s">
        <v>833</v>
      </c>
      <c r="C13" s="1058">
        <v>45976.958333333336</v>
      </c>
      <c r="D13" s="1058">
        <v>45982.958333333336</v>
      </c>
      <c r="E13" s="557">
        <v>45986.958333333336</v>
      </c>
      <c r="F13" s="558">
        <v>45987.958333333336</v>
      </c>
      <c r="G13" s="8"/>
      <c r="H13" s="8"/>
    </row>
    <row r="14" spans="1:21" ht="15.75">
      <c r="A14" s="1059" t="s">
        <v>660</v>
      </c>
      <c r="B14" s="1058" t="s">
        <v>834</v>
      </c>
      <c r="C14" s="1058">
        <v>45983.958333333336</v>
      </c>
      <c r="D14" s="1058">
        <v>45989.958333333336</v>
      </c>
      <c r="E14" s="557">
        <v>45993.958333333336</v>
      </c>
      <c r="F14" s="558">
        <v>45994.958333333336</v>
      </c>
      <c r="G14" s="2"/>
      <c r="H14" s="2"/>
    </row>
    <row r="15" spans="1:21" s="646" customFormat="1" ht="15.75">
      <c r="A15" s="1059" t="s">
        <v>508</v>
      </c>
      <c r="B15" s="1058" t="s">
        <v>835</v>
      </c>
      <c r="C15" s="1058">
        <v>45990.958333333336</v>
      </c>
      <c r="D15" s="1058">
        <v>45996.958333333336</v>
      </c>
      <c r="E15" s="557">
        <v>46000.958333333336</v>
      </c>
      <c r="F15" s="558">
        <v>46001.958333333336</v>
      </c>
      <c r="G15" s="2"/>
    </row>
    <row r="16" spans="1:21" s="646" customFormat="1" ht="16.5" thickBot="1">
      <c r="A16" s="1060" t="s">
        <v>505</v>
      </c>
      <c r="B16" s="1061" t="s">
        <v>650</v>
      </c>
      <c r="C16" s="1061">
        <v>45997.958333333336</v>
      </c>
      <c r="D16" s="1061">
        <v>46003.958333333336</v>
      </c>
      <c r="E16" s="650">
        <v>46007.958333333336</v>
      </c>
      <c r="F16" s="652">
        <v>46008.958333333336</v>
      </c>
      <c r="G16" s="2"/>
    </row>
    <row r="18" spans="1:6" ht="15" thickBot="1"/>
    <row r="19" spans="1:6" ht="15.75">
      <c r="A19" s="1247" t="s">
        <v>49</v>
      </c>
      <c r="B19" s="768" t="s">
        <v>33</v>
      </c>
      <c r="C19" s="766" t="s">
        <v>3</v>
      </c>
      <c r="D19" s="1251" t="s">
        <v>348</v>
      </c>
      <c r="E19" s="1251" t="s">
        <v>349</v>
      </c>
      <c r="F19" s="1249" t="s">
        <v>350</v>
      </c>
    </row>
    <row r="20" spans="1:6" ht="15.75">
      <c r="A20" s="1248"/>
      <c r="B20" s="767" t="s">
        <v>351</v>
      </c>
      <c r="C20" s="623" t="s">
        <v>29</v>
      </c>
      <c r="D20" s="1252"/>
      <c r="E20" s="1252"/>
      <c r="F20" s="1250"/>
    </row>
    <row r="21" spans="1:6" s="653" customFormat="1" ht="15.75">
      <c r="A21" s="1026" t="s">
        <v>660</v>
      </c>
      <c r="B21" s="1027" t="s">
        <v>730</v>
      </c>
      <c r="C21" s="625">
        <v>45962.958333333336</v>
      </c>
      <c r="D21" s="625">
        <v>45968.958333333336</v>
      </c>
      <c r="E21" s="625">
        <v>45974.958333333336</v>
      </c>
      <c r="F21" s="647">
        <v>45974.958333333336</v>
      </c>
    </row>
    <row r="22" spans="1:6" s="646" customFormat="1" ht="15.75">
      <c r="A22" s="555" t="s">
        <v>508</v>
      </c>
      <c r="B22" s="556" t="s">
        <v>731</v>
      </c>
      <c r="C22" s="625">
        <v>45969.958333333336</v>
      </c>
      <c r="D22" s="625">
        <v>45975.958333333336</v>
      </c>
      <c r="E22" s="625">
        <v>45981.958333333336</v>
      </c>
      <c r="F22" s="647">
        <v>45981.958333333336</v>
      </c>
    </row>
    <row r="23" spans="1:6" ht="15.75">
      <c r="A23" s="555" t="s">
        <v>505</v>
      </c>
      <c r="B23" s="556" t="s">
        <v>833</v>
      </c>
      <c r="C23" s="624">
        <v>45976.958333333336</v>
      </c>
      <c r="D23" s="624">
        <v>45982.958333333336</v>
      </c>
      <c r="E23" s="624">
        <v>45988.958333333336</v>
      </c>
      <c r="F23" s="626">
        <v>45988.958333333336</v>
      </c>
    </row>
    <row r="24" spans="1:6" ht="15.75">
      <c r="A24" s="559" t="s">
        <v>660</v>
      </c>
      <c r="B24" s="560" t="s">
        <v>834</v>
      </c>
      <c r="C24" s="624">
        <v>45983.958333333336</v>
      </c>
      <c r="D24" s="624">
        <v>45989.958333333336</v>
      </c>
      <c r="E24" s="624">
        <v>45995.958333333336</v>
      </c>
      <c r="F24" s="626">
        <v>45995.958333333336</v>
      </c>
    </row>
    <row r="25" spans="1:6" s="646" customFormat="1" ht="15.75">
      <c r="A25" s="555" t="s">
        <v>508</v>
      </c>
      <c r="B25" s="556" t="s">
        <v>835</v>
      </c>
      <c r="C25" s="625">
        <v>45990.958333333336</v>
      </c>
      <c r="D25" s="625">
        <v>45996.958333333336</v>
      </c>
      <c r="E25" s="625">
        <v>46002.958333333336</v>
      </c>
      <c r="F25" s="647">
        <v>46002.958333333336</v>
      </c>
    </row>
    <row r="26" spans="1:6" s="646" customFormat="1" ht="15.75">
      <c r="A26" s="555" t="s">
        <v>505</v>
      </c>
      <c r="B26" s="769" t="s">
        <v>650</v>
      </c>
      <c r="C26" s="624">
        <v>45997.958333333336</v>
      </c>
      <c r="D26" s="624">
        <v>46003.958333333336</v>
      </c>
      <c r="E26" s="624">
        <v>46009.958333333336</v>
      </c>
      <c r="F26" s="647">
        <v>46009.958333333336</v>
      </c>
    </row>
    <row r="27" spans="1:6" s="646" customFormat="1" ht="15.75" hidden="1">
      <c r="A27" s="555"/>
      <c r="B27" s="769"/>
      <c r="C27" s="557"/>
      <c r="D27" s="625"/>
      <c r="E27" s="625"/>
      <c r="F27" s="647"/>
    </row>
    <row r="28" spans="1:6" s="646" customFormat="1" ht="16.5" thickBot="1">
      <c r="A28" s="649"/>
      <c r="B28" s="770"/>
      <c r="C28" s="650"/>
      <c r="D28" s="651"/>
      <c r="E28" s="716"/>
      <c r="F28" s="762"/>
    </row>
    <row r="29" spans="1:6" ht="15" thickBot="1"/>
    <row r="30" spans="1:6" ht="15.75">
      <c r="A30" s="1255" t="s">
        <v>49</v>
      </c>
      <c r="B30" s="768" t="s">
        <v>33</v>
      </c>
      <c r="C30" s="1080" t="s">
        <v>3</v>
      </c>
      <c r="D30" s="1257" t="s">
        <v>348</v>
      </c>
      <c r="E30" s="1253" t="s">
        <v>391</v>
      </c>
    </row>
    <row r="31" spans="1:6" ht="15.75">
      <c r="A31" s="1256"/>
      <c r="B31" s="1081" t="s">
        <v>351</v>
      </c>
      <c r="C31" s="623" t="s">
        <v>29</v>
      </c>
      <c r="D31" s="1258"/>
      <c r="E31" s="1254"/>
    </row>
    <row r="32" spans="1:6" s="17" customFormat="1" ht="15.75">
      <c r="A32" s="1059" t="s">
        <v>660</v>
      </c>
      <c r="B32" s="1058" t="s">
        <v>730</v>
      </c>
      <c r="C32" s="1058">
        <v>45962.958333333336</v>
      </c>
      <c r="D32" s="1058">
        <v>45968.958333333336</v>
      </c>
      <c r="E32" s="626">
        <v>45974.958333333336</v>
      </c>
    </row>
    <row r="33" spans="1:21" ht="15.75">
      <c r="A33" s="1059" t="s">
        <v>508</v>
      </c>
      <c r="B33" s="1058" t="s">
        <v>731</v>
      </c>
      <c r="C33" s="1058">
        <v>45969.958333333336</v>
      </c>
      <c r="D33" s="1058">
        <v>45975.958333333336</v>
      </c>
      <c r="E33" s="626">
        <v>45981.958333333336</v>
      </c>
    </row>
    <row r="34" spans="1:21" ht="15.75">
      <c r="A34" s="1059" t="s">
        <v>505</v>
      </c>
      <c r="B34" s="1058" t="s">
        <v>833</v>
      </c>
      <c r="C34" s="1058">
        <v>45976.958333333336</v>
      </c>
      <c r="D34" s="1058">
        <v>45982.958333333336</v>
      </c>
      <c r="E34" s="626">
        <v>45988.958333333336</v>
      </c>
    </row>
    <row r="35" spans="1:21" ht="15.75">
      <c r="A35" s="1059" t="s">
        <v>660</v>
      </c>
      <c r="B35" s="1058" t="s">
        <v>834</v>
      </c>
      <c r="C35" s="1058">
        <v>45983.958333333336</v>
      </c>
      <c r="D35" s="1058">
        <v>45989.958333333336</v>
      </c>
      <c r="E35" s="626">
        <v>45995.958333333336</v>
      </c>
    </row>
    <row r="36" spans="1:21" ht="15.75">
      <c r="A36" s="1059" t="s">
        <v>508</v>
      </c>
      <c r="B36" s="1058" t="s">
        <v>835</v>
      </c>
      <c r="C36" s="1058">
        <v>45990.958333333336</v>
      </c>
      <c r="D36" s="1058">
        <v>45996.958333333336</v>
      </c>
      <c r="E36" s="626">
        <v>46002.958333333336</v>
      </c>
    </row>
    <row r="37" spans="1:21" ht="15.75">
      <c r="A37" s="555" t="s">
        <v>505</v>
      </c>
      <c r="B37" s="769" t="s">
        <v>650</v>
      </c>
      <c r="C37" s="1058">
        <v>45997.958333333336</v>
      </c>
      <c r="D37" s="1058">
        <v>46003.958333333336</v>
      </c>
      <c r="E37" s="626">
        <v>46009.958333333336</v>
      </c>
    </row>
    <row r="38" spans="1:21" ht="16.5" thickBot="1">
      <c r="A38" s="649"/>
      <c r="B38" s="770"/>
      <c r="C38" s="650"/>
      <c r="D38" s="651"/>
      <c r="E38" s="762"/>
    </row>
    <row r="40" spans="1:21">
      <c r="A40" s="157" t="s">
        <v>171</v>
      </c>
      <c r="B40" s="15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538" t="s">
        <v>315</v>
      </c>
      <c r="B41" s="15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57" t="s">
        <v>316</v>
      </c>
      <c r="B42" s="15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57" t="s">
        <v>317</v>
      </c>
      <c r="B43" s="15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57" t="s">
        <v>318</v>
      </c>
      <c r="B44" s="15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>
      <c r="A45" s="157" t="s">
        <v>319</v>
      </c>
      <c r="B45" s="15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s="561" customFormat="1" ht="18" customHeight="1">
      <c r="A46" s="157" t="s">
        <v>352</v>
      </c>
      <c r="B46" s="562"/>
      <c r="C46" s="563"/>
      <c r="D46" s="563"/>
      <c r="E46" s="563"/>
      <c r="F46" s="563"/>
      <c r="G46" s="563"/>
      <c r="H46" s="563"/>
      <c r="I46" s="563"/>
    </row>
    <row r="47" spans="1:21" s="561" customFormat="1" ht="18" customHeight="1">
      <c r="A47" s="157" t="s">
        <v>353</v>
      </c>
      <c r="B47" s="562"/>
      <c r="C47" s="563"/>
      <c r="D47" s="563"/>
      <c r="E47" s="563"/>
      <c r="F47" s="563"/>
      <c r="G47" s="563"/>
      <c r="H47" s="563"/>
      <c r="I47" s="563"/>
    </row>
    <row r="48" spans="1:21" s="561" customFormat="1" ht="18" customHeight="1">
      <c r="A48" s="157" t="s">
        <v>392</v>
      </c>
      <c r="B48" s="562"/>
      <c r="C48" s="563"/>
      <c r="D48" s="563"/>
      <c r="E48" s="563"/>
      <c r="F48" s="563"/>
      <c r="G48" s="563"/>
      <c r="H48" s="563"/>
      <c r="I48" s="563"/>
    </row>
    <row r="49" spans="1:21" ht="15.75">
      <c r="A49" s="539" t="s">
        <v>172</v>
      </c>
      <c r="B49" s="40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406" t="s">
        <v>320</v>
      </c>
      <c r="B50" s="406"/>
      <c r="C50" s="179"/>
    </row>
  </sheetData>
  <mergeCells count="14">
    <mergeCell ref="A1:G1"/>
    <mergeCell ref="A2:G2"/>
    <mergeCell ref="A3:G3"/>
    <mergeCell ref="A4:G4"/>
    <mergeCell ref="A9:A10"/>
    <mergeCell ref="B9:B10"/>
    <mergeCell ref="D9:F9"/>
    <mergeCell ref="A19:A20"/>
    <mergeCell ref="F19:F20"/>
    <mergeCell ref="E19:E20"/>
    <mergeCell ref="D19:D20"/>
    <mergeCell ref="E30:E31"/>
    <mergeCell ref="A30:A31"/>
    <mergeCell ref="D30:D31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Q107"/>
  <sheetViews>
    <sheetView zoomScaleNormal="100" workbookViewId="0">
      <pane ySplit="8" topLeftCell="A9" activePane="bottomLeft" state="frozen"/>
      <selection activeCell="G10" sqref="G10"/>
      <selection pane="bottomLeft" activeCell="A58" sqref="A58"/>
    </sheetView>
  </sheetViews>
  <sheetFormatPr defaultColWidth="6.42578125" defaultRowHeight="15.75" customHeight="1"/>
  <cols>
    <col min="1" max="1" width="8.5703125" style="24" customWidth="1"/>
    <col min="2" max="2" width="19.85546875" style="24" customWidth="1"/>
    <col min="3" max="3" width="5.140625" style="50" customWidth="1"/>
    <col min="4" max="4" width="8.42578125" style="24" customWidth="1"/>
    <col min="5" max="8" width="6.42578125" style="24"/>
    <col min="9" max="9" width="5.85546875" style="24" customWidth="1"/>
    <col min="10" max="10" width="5.5703125" style="24" customWidth="1"/>
    <col min="11" max="11" width="6.42578125" style="24"/>
    <col min="12" max="12" width="8.28515625" style="200" customWidth="1"/>
    <col min="13" max="13" width="10.7109375" style="200" customWidth="1"/>
    <col min="14" max="16" width="6.42578125" style="24"/>
    <col min="17" max="17" width="10.5703125" style="24" customWidth="1"/>
    <col min="18" max="18" width="10.7109375" style="24" customWidth="1"/>
    <col min="19" max="19" width="11.85546875" style="24" customWidth="1"/>
    <col min="20" max="20" width="8.140625" style="24" customWidth="1"/>
    <col min="21" max="21" width="10" style="24" customWidth="1"/>
    <col min="22" max="22" width="11.140625" style="24" customWidth="1"/>
    <col min="23" max="23" width="10.7109375" style="24" customWidth="1"/>
    <col min="24" max="24" width="9.7109375" style="24" customWidth="1"/>
    <col min="25" max="25" width="11" style="24" customWidth="1"/>
    <col min="26" max="26" width="6.42578125" style="24"/>
    <col min="27" max="27" width="10.28515625" style="24" customWidth="1"/>
    <col min="28" max="28" width="10.5703125" style="24" hidden="1" customWidth="1"/>
    <col min="29" max="29" width="10.140625" style="24" hidden="1" customWidth="1"/>
    <col min="30" max="30" width="11.28515625" style="24" hidden="1" customWidth="1"/>
    <col min="31" max="16384" width="6.42578125" style="24"/>
  </cols>
  <sheetData>
    <row r="1" spans="1:43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</row>
    <row r="2" spans="1:43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  <c r="P2" s="1160"/>
      <c r="Q2" s="1160"/>
      <c r="R2" s="1160"/>
      <c r="S2" s="1160"/>
      <c r="T2" s="1160"/>
      <c r="U2" s="1160"/>
      <c r="V2" s="1160"/>
      <c r="W2" s="1160"/>
      <c r="X2" s="1160"/>
      <c r="Y2" s="1160"/>
      <c r="Z2" s="1160"/>
      <c r="AA2" s="1160"/>
    </row>
    <row r="3" spans="1:43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  <c r="J3" s="1161"/>
      <c r="K3" s="1161"/>
      <c r="L3" s="1161"/>
      <c r="M3" s="1161"/>
      <c r="N3" s="1161"/>
      <c r="O3" s="1161"/>
      <c r="P3" s="1161"/>
      <c r="Q3" s="1161"/>
      <c r="R3" s="1161"/>
      <c r="S3" s="1161"/>
      <c r="T3" s="1161"/>
      <c r="U3" s="1161"/>
      <c r="V3" s="1161"/>
      <c r="W3" s="1161"/>
      <c r="X3" s="1161"/>
      <c r="Y3" s="1161"/>
      <c r="Z3" s="1161"/>
      <c r="AA3" s="1161"/>
    </row>
    <row r="4" spans="1:43" s="39" customFormat="1" ht="21.75" customHeight="1" thickTop="1">
      <c r="A4" s="1173" t="s">
        <v>20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  <c r="O4" s="1173"/>
      <c r="P4" s="1173"/>
      <c r="Q4" s="1173"/>
      <c r="R4" s="1173"/>
      <c r="S4" s="1173"/>
      <c r="T4" s="1173"/>
      <c r="U4" s="1173"/>
      <c r="V4" s="1173"/>
      <c r="W4" s="1173"/>
      <c r="X4" s="1173"/>
      <c r="Y4" s="1173"/>
      <c r="Z4" s="1173"/>
      <c r="AA4" s="1173"/>
    </row>
    <row r="5" spans="1:43" s="40" customFormat="1" ht="15.75" customHeight="1">
      <c r="A5" s="181" t="s">
        <v>90</v>
      </c>
      <c r="E5" s="43"/>
      <c r="F5" s="43"/>
      <c r="G5" s="43"/>
      <c r="H5" s="41"/>
      <c r="I5" s="41"/>
      <c r="J5" s="41"/>
      <c r="L5" s="43"/>
      <c r="M5" s="43"/>
      <c r="N5" s="43"/>
      <c r="O5" s="41"/>
      <c r="P5" s="44"/>
      <c r="Q5" s="44"/>
      <c r="R5" s="41"/>
      <c r="S5" s="41"/>
      <c r="T5" s="20" t="s">
        <v>47</v>
      </c>
      <c r="U5" s="252">
        <f ca="1">TODAY()</f>
        <v>45954</v>
      </c>
      <c r="V5" s="253"/>
      <c r="W5" s="253"/>
      <c r="X5" s="253"/>
    </row>
    <row r="6" spans="1:43" ht="15.75" customHeight="1" thickBot="1">
      <c r="L6" s="24"/>
      <c r="M6" s="24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115" customFormat="1" ht="35.1" customHeight="1" thickTop="1">
      <c r="A7" s="690" t="s">
        <v>143</v>
      </c>
      <c r="B7" s="1268" t="s">
        <v>27</v>
      </c>
      <c r="C7" s="1269"/>
      <c r="D7" s="1269"/>
      <c r="E7" s="1272" t="s">
        <v>28</v>
      </c>
      <c r="F7" s="1273"/>
      <c r="G7" s="1273"/>
      <c r="H7" s="1273"/>
      <c r="I7" s="1274"/>
      <c r="J7" s="1275"/>
      <c r="K7" s="382" t="s">
        <v>29</v>
      </c>
      <c r="L7" s="393"/>
      <c r="M7" s="393"/>
      <c r="N7" s="393"/>
      <c r="O7" s="1273" t="s">
        <v>30</v>
      </c>
      <c r="P7" s="1273"/>
      <c r="Q7" s="1273"/>
      <c r="R7" s="1273"/>
      <c r="S7" s="394"/>
      <c r="T7" s="395"/>
      <c r="U7" s="1276" t="s">
        <v>31</v>
      </c>
      <c r="V7" s="1273"/>
      <c r="W7" s="1273"/>
      <c r="X7" s="1273"/>
      <c r="Y7" s="1273"/>
      <c r="Z7" s="1273"/>
      <c r="AA7" s="1277"/>
      <c r="AB7" s="239"/>
      <c r="AC7" s="142"/>
      <c r="AD7" s="142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1:43" s="115" customFormat="1" ht="35.25" customHeight="1" thickBot="1">
      <c r="A8" s="1133" t="s">
        <v>144</v>
      </c>
      <c r="B8" s="1270"/>
      <c r="C8" s="1271"/>
      <c r="D8" s="1271"/>
      <c r="E8" s="1278" t="s">
        <v>32</v>
      </c>
      <c r="F8" s="1266"/>
      <c r="G8" s="1266" t="s">
        <v>152</v>
      </c>
      <c r="H8" s="1266"/>
      <c r="I8" s="1266" t="s">
        <v>134</v>
      </c>
      <c r="J8" s="1267"/>
      <c r="K8" s="1123" t="s">
        <v>3</v>
      </c>
      <c r="L8" s="383" t="s">
        <v>24</v>
      </c>
      <c r="M8" s="383" t="s">
        <v>78</v>
      </c>
      <c r="N8" s="383" t="s">
        <v>5</v>
      </c>
      <c r="O8" s="384" t="s">
        <v>4</v>
      </c>
      <c r="P8" s="383" t="s">
        <v>8</v>
      </c>
      <c r="Q8" s="383" t="s">
        <v>81</v>
      </c>
      <c r="R8" s="383" t="s">
        <v>462</v>
      </c>
      <c r="S8" s="383" t="s">
        <v>155</v>
      </c>
      <c r="T8" s="383" t="s">
        <v>48</v>
      </c>
      <c r="U8" s="383" t="s">
        <v>7</v>
      </c>
      <c r="V8" s="384" t="s">
        <v>26</v>
      </c>
      <c r="W8" s="383" t="s">
        <v>22</v>
      </c>
      <c r="X8" s="383" t="s">
        <v>23</v>
      </c>
      <c r="Y8" s="383" t="s">
        <v>35</v>
      </c>
      <c r="Z8" s="383" t="s">
        <v>100</v>
      </c>
      <c r="AA8" s="396" t="s">
        <v>137</v>
      </c>
      <c r="AB8" s="240" t="s">
        <v>79</v>
      </c>
      <c r="AC8" s="232" t="s">
        <v>146</v>
      </c>
      <c r="AD8" s="233" t="s">
        <v>88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143" customFormat="1" ht="15.75" customHeight="1">
      <c r="A9" s="310" t="s">
        <v>140</v>
      </c>
      <c r="B9" s="311" t="s">
        <v>420</v>
      </c>
      <c r="C9" s="312" t="s">
        <v>135</v>
      </c>
      <c r="D9" s="372"/>
      <c r="E9" s="832">
        <f>K9-1</f>
        <v>45943</v>
      </c>
      <c r="F9" s="833">
        <v>0.375</v>
      </c>
      <c r="G9" s="933">
        <f t="shared" ref="G9:G44" si="0">K9-2</f>
        <v>45942</v>
      </c>
      <c r="H9" s="834">
        <v>0.54166666666666663</v>
      </c>
      <c r="I9" s="833"/>
      <c r="J9" s="835"/>
      <c r="K9" s="1124">
        <v>45944</v>
      </c>
      <c r="L9" s="841"/>
      <c r="M9" s="838"/>
      <c r="N9" s="323">
        <f>K9+14</f>
        <v>45958</v>
      </c>
      <c r="O9" s="839"/>
      <c r="P9" s="838"/>
      <c r="Q9" s="838"/>
      <c r="R9" s="323"/>
      <c r="S9" s="323"/>
      <c r="T9" s="323"/>
      <c r="U9" s="840">
        <f>K9+10</f>
        <v>45954</v>
      </c>
      <c r="V9" s="840">
        <f>K9+11</f>
        <v>45955</v>
      </c>
      <c r="W9" s="323">
        <f>K9+12</f>
        <v>45956</v>
      </c>
      <c r="X9" s="841">
        <f>K9+17</f>
        <v>45961</v>
      </c>
      <c r="Y9" s="323">
        <f>K9+14</f>
        <v>45958</v>
      </c>
      <c r="Z9" s="842"/>
      <c r="AA9" s="860">
        <f>K9+14</f>
        <v>45958</v>
      </c>
      <c r="AB9" s="687">
        <f>K9+10</f>
        <v>45954</v>
      </c>
      <c r="AC9" s="688"/>
      <c r="AD9" s="689">
        <f>V9+2</f>
        <v>45957</v>
      </c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</row>
    <row r="10" spans="1:43" s="143" customFormat="1" ht="15.75" customHeight="1">
      <c r="A10" s="326" t="s">
        <v>141</v>
      </c>
      <c r="B10" s="373" t="s">
        <v>688</v>
      </c>
      <c r="C10" s="374" t="s">
        <v>135</v>
      </c>
      <c r="D10" s="375">
        <v>52</v>
      </c>
      <c r="E10" s="509">
        <f>K10-1</f>
        <v>45944</v>
      </c>
      <c r="F10" s="510">
        <v>0.41666666666666669</v>
      </c>
      <c r="G10" s="1132">
        <f t="shared" si="0"/>
        <v>45943</v>
      </c>
      <c r="H10" s="512">
        <v>0.58333333333333337</v>
      </c>
      <c r="I10" s="510"/>
      <c r="J10" s="513"/>
      <c r="K10" s="1125">
        <v>45945</v>
      </c>
      <c r="L10" s="679">
        <f>K10+12</f>
        <v>45957</v>
      </c>
      <c r="M10" s="675"/>
      <c r="N10" s="676">
        <f>K10+14</f>
        <v>45959</v>
      </c>
      <c r="O10" s="676">
        <f>K10+13</f>
        <v>45958</v>
      </c>
      <c r="P10" s="676">
        <f>K10+15</f>
        <v>45960</v>
      </c>
      <c r="Q10" s="675"/>
      <c r="R10" s="676">
        <f>K10+16</f>
        <v>45961</v>
      </c>
      <c r="S10" s="676"/>
      <c r="T10" s="676"/>
      <c r="U10" s="678">
        <f>K10+13</f>
        <v>45958</v>
      </c>
      <c r="V10" s="678">
        <f>K10+14</f>
        <v>45959</v>
      </c>
      <c r="W10" s="676">
        <f>K10+16</f>
        <v>45961</v>
      </c>
      <c r="X10" s="679"/>
      <c r="Y10" s="676">
        <f>K10+18</f>
        <v>45963</v>
      </c>
      <c r="Z10" s="680"/>
      <c r="AA10" s="861"/>
      <c r="AB10" s="687"/>
      <c r="AC10" s="688">
        <f>K10+14</f>
        <v>45959</v>
      </c>
      <c r="AD10" s="689">
        <f>V10+2</f>
        <v>45961</v>
      </c>
      <c r="AE10" s="410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</row>
    <row r="11" spans="1:43" s="143" customFormat="1" ht="15.75" customHeight="1">
      <c r="A11" s="326" t="s">
        <v>198</v>
      </c>
      <c r="B11" s="373" t="s">
        <v>521</v>
      </c>
      <c r="C11" s="374" t="s">
        <v>135</v>
      </c>
      <c r="D11" s="375">
        <v>19</v>
      </c>
      <c r="E11" s="509">
        <f>K11-2</f>
        <v>45941</v>
      </c>
      <c r="F11" s="510">
        <v>0.99930555555555556</v>
      </c>
      <c r="G11" s="1132">
        <f t="shared" si="0"/>
        <v>45941</v>
      </c>
      <c r="H11" s="512">
        <v>0.99930555555555556</v>
      </c>
      <c r="I11" s="1100">
        <f>K11-1</f>
        <v>45942</v>
      </c>
      <c r="J11" s="513">
        <v>0.99930555555555556</v>
      </c>
      <c r="K11" s="1125">
        <v>45943</v>
      </c>
      <c r="L11" s="679"/>
      <c r="M11" s="675"/>
      <c r="N11" s="676">
        <f>9+K11</f>
        <v>45952</v>
      </c>
      <c r="O11" s="676">
        <f>K11+8</f>
        <v>45951</v>
      </c>
      <c r="P11" s="675"/>
      <c r="Q11" s="675"/>
      <c r="R11" s="676"/>
      <c r="S11" s="676"/>
      <c r="T11" s="676"/>
      <c r="U11" s="678">
        <f>13+K11</f>
        <v>45956</v>
      </c>
      <c r="V11" s="678">
        <f>12+K11</f>
        <v>45955</v>
      </c>
      <c r="W11" s="676">
        <f>K11+11</f>
        <v>45954</v>
      </c>
      <c r="X11" s="679"/>
      <c r="Y11" s="676">
        <f>K11+18</f>
        <v>45961</v>
      </c>
      <c r="Z11" s="680"/>
      <c r="AA11" s="861">
        <f>K11+16</f>
        <v>45959</v>
      </c>
      <c r="AB11" s="687"/>
      <c r="AC11" s="688"/>
      <c r="AD11" s="689"/>
      <c r="AE11" s="410"/>
      <c r="AF11" s="410"/>
      <c r="AG11" s="410"/>
      <c r="AH11" s="410"/>
      <c r="AI11" s="410"/>
      <c r="AJ11" s="410"/>
      <c r="AK11" s="410"/>
      <c r="AL11" s="410"/>
      <c r="AM11" s="410"/>
      <c r="AN11" s="410"/>
      <c r="AO11" s="410"/>
      <c r="AP11" s="410"/>
      <c r="AQ11" s="410"/>
    </row>
    <row r="12" spans="1:43" s="143" customFormat="1" ht="15.75" customHeight="1">
      <c r="A12" s="326" t="s">
        <v>260</v>
      </c>
      <c r="B12" s="373" t="s">
        <v>597</v>
      </c>
      <c r="C12" s="374" t="s">
        <v>135</v>
      </c>
      <c r="D12" s="375">
        <v>74</v>
      </c>
      <c r="E12" s="509">
        <f t="shared" ref="E12:E14" si="1">K12-1</f>
        <v>45941</v>
      </c>
      <c r="F12" s="510">
        <v>0.375</v>
      </c>
      <c r="G12" s="511">
        <f t="shared" si="0"/>
        <v>45940</v>
      </c>
      <c r="H12" s="512">
        <v>0.54166666666666663</v>
      </c>
      <c r="I12" s="510"/>
      <c r="J12" s="513"/>
      <c r="K12" s="1125">
        <v>45942</v>
      </c>
      <c r="L12" s="679"/>
      <c r="M12" s="676">
        <f>K12+11</f>
        <v>45953</v>
      </c>
      <c r="N12" s="676"/>
      <c r="O12" s="677"/>
      <c r="P12" s="675"/>
      <c r="Q12" s="676">
        <f>K12+13</f>
        <v>45955</v>
      </c>
      <c r="R12" s="676"/>
      <c r="S12" s="676"/>
      <c r="T12" s="676"/>
      <c r="U12" s="678">
        <f>K12+8</f>
        <v>45950</v>
      </c>
      <c r="V12" s="678">
        <f>K12+8</f>
        <v>45950</v>
      </c>
      <c r="W12" s="676"/>
      <c r="X12" s="679"/>
      <c r="Y12" s="676"/>
      <c r="Z12" s="680">
        <f>K12+9</f>
        <v>45951</v>
      </c>
      <c r="AA12" s="861">
        <f>K12+9</f>
        <v>45951</v>
      </c>
      <c r="AB12" s="687"/>
      <c r="AC12" s="688"/>
      <c r="AD12" s="689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</row>
    <row r="13" spans="1:43" s="143" customFormat="1" ht="15.75" customHeight="1">
      <c r="A13" s="326" t="s">
        <v>459</v>
      </c>
      <c r="B13" s="373" t="s">
        <v>626</v>
      </c>
      <c r="C13" s="374" t="s">
        <v>135</v>
      </c>
      <c r="D13" s="375">
        <v>62</v>
      </c>
      <c r="E13" s="509">
        <f t="shared" si="1"/>
        <v>45941</v>
      </c>
      <c r="F13" s="510">
        <v>0.4993055555555555</v>
      </c>
      <c r="G13" s="511">
        <f t="shared" si="0"/>
        <v>45940</v>
      </c>
      <c r="H13" s="512">
        <v>0.66666666666666663</v>
      </c>
      <c r="I13" s="510"/>
      <c r="J13" s="513"/>
      <c r="K13" s="1125">
        <v>45942</v>
      </c>
      <c r="L13" s="679"/>
      <c r="M13" s="676">
        <f>K13+11</f>
        <v>45953</v>
      </c>
      <c r="N13" s="676"/>
      <c r="O13" s="677"/>
      <c r="P13" s="675"/>
      <c r="Q13" s="676">
        <f>K13+13</f>
        <v>45955</v>
      </c>
      <c r="R13" s="676"/>
      <c r="S13" s="676"/>
      <c r="T13" s="676"/>
      <c r="U13" s="678"/>
      <c r="V13" s="678"/>
      <c r="W13" s="676"/>
      <c r="X13" s="679"/>
      <c r="Y13" s="676"/>
      <c r="Z13" s="680"/>
      <c r="AA13" s="861"/>
      <c r="AB13" s="687"/>
      <c r="AC13" s="688"/>
      <c r="AD13" s="689"/>
      <c r="AE13" s="410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</row>
    <row r="14" spans="1:43" s="143" customFormat="1" ht="15.75" customHeight="1" thickBot="1">
      <c r="A14" s="348" t="s">
        <v>142</v>
      </c>
      <c r="B14" s="700" t="s">
        <v>420</v>
      </c>
      <c r="C14" s="1101" t="s">
        <v>135</v>
      </c>
      <c r="D14" s="1102">
        <v>0</v>
      </c>
      <c r="E14" s="1139">
        <f t="shared" si="1"/>
        <v>45947</v>
      </c>
      <c r="F14" s="851">
        <v>0.16666666666666666</v>
      </c>
      <c r="G14" s="703">
        <f t="shared" si="0"/>
        <v>45946</v>
      </c>
      <c r="H14" s="704">
        <v>0.33333333333333331</v>
      </c>
      <c r="I14" s="705"/>
      <c r="J14" s="706"/>
      <c r="K14" s="1126">
        <v>45948</v>
      </c>
      <c r="L14" s="360">
        <f>K14+8</f>
        <v>45956</v>
      </c>
      <c r="M14" s="359"/>
      <c r="N14" s="359">
        <f>K14+10</f>
        <v>45958</v>
      </c>
      <c r="O14" s="360">
        <f>K14+10</f>
        <v>45958</v>
      </c>
      <c r="P14" s="361">
        <f>K14+18</f>
        <v>45966</v>
      </c>
      <c r="Q14" s="361"/>
      <c r="R14" s="361">
        <f>K14+12</f>
        <v>45960</v>
      </c>
      <c r="S14" s="361">
        <f>K14+12</f>
        <v>45960</v>
      </c>
      <c r="T14" s="361">
        <f>K14+12</f>
        <v>45960</v>
      </c>
      <c r="U14" s="361">
        <f>K14+9</f>
        <v>45957</v>
      </c>
      <c r="V14" s="361">
        <f>K14+10</f>
        <v>45958</v>
      </c>
      <c r="W14" s="361">
        <f>K14+12</f>
        <v>45960</v>
      </c>
      <c r="X14" s="853"/>
      <c r="Y14" s="361">
        <f>K14+12</f>
        <v>45960</v>
      </c>
      <c r="Z14" s="854"/>
      <c r="AA14" s="1103"/>
      <c r="AB14" s="1104"/>
      <c r="AC14" s="504">
        <f>K14+10</f>
        <v>45958</v>
      </c>
      <c r="AD14" s="504">
        <f>V14+2</f>
        <v>45960</v>
      </c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</row>
    <row r="15" spans="1:43" s="780" customFormat="1" ht="15.75" customHeight="1">
      <c r="A15" s="1134" t="s">
        <v>140</v>
      </c>
      <c r="B15" s="1135" t="s">
        <v>451</v>
      </c>
      <c r="C15" s="1136" t="s">
        <v>135</v>
      </c>
      <c r="D15" s="1137">
        <v>48</v>
      </c>
      <c r="E15" s="1138">
        <f>K15-1</f>
        <v>45950</v>
      </c>
      <c r="F15" s="1129">
        <v>0.375</v>
      </c>
      <c r="G15" s="1127">
        <f t="shared" si="0"/>
        <v>45949</v>
      </c>
      <c r="H15" s="1128">
        <v>0.54166666666666663</v>
      </c>
      <c r="I15" s="1129"/>
      <c r="J15" s="1130"/>
      <c r="K15" s="1131">
        <f t="shared" ref="K15:K55" si="2">K9+7</f>
        <v>45951</v>
      </c>
      <c r="L15" s="941"/>
      <c r="M15" s="942"/>
      <c r="N15" s="943">
        <f>K15+14</f>
        <v>45965</v>
      </c>
      <c r="O15" s="944"/>
      <c r="P15" s="942"/>
      <c r="Q15" s="942"/>
      <c r="R15" s="943"/>
      <c r="S15" s="943"/>
      <c r="T15" s="943"/>
      <c r="U15" s="945">
        <f>K15+10</f>
        <v>45961</v>
      </c>
      <c r="V15" s="945">
        <f>K15+11</f>
        <v>45962</v>
      </c>
      <c r="W15" s="943">
        <f>K15+12</f>
        <v>45963</v>
      </c>
      <c r="X15" s="946">
        <f>K15+17</f>
        <v>45968</v>
      </c>
      <c r="Y15" s="943">
        <f>K15+14</f>
        <v>45965</v>
      </c>
      <c r="Z15" s="947"/>
      <c r="AA15" s="948">
        <f>K15+14</f>
        <v>45965</v>
      </c>
      <c r="AB15" s="949">
        <f>K15+10</f>
        <v>45961</v>
      </c>
      <c r="AC15" s="950"/>
      <c r="AD15" s="951">
        <f>V15+2</f>
        <v>45964</v>
      </c>
      <c r="AE15" s="776"/>
      <c r="AF15" s="776"/>
      <c r="AG15" s="776"/>
      <c r="AH15" s="776"/>
      <c r="AI15" s="776"/>
      <c r="AJ15" s="776"/>
      <c r="AK15" s="776"/>
      <c r="AL15" s="776"/>
      <c r="AM15" s="776"/>
      <c r="AN15" s="776"/>
      <c r="AO15" s="776"/>
      <c r="AP15" s="776"/>
      <c r="AQ15" s="776"/>
    </row>
    <row r="16" spans="1:43" s="780" customFormat="1" ht="15.75" customHeight="1">
      <c r="A16" s="952" t="s">
        <v>141</v>
      </c>
      <c r="B16" s="953" t="s">
        <v>420</v>
      </c>
      <c r="C16" s="954" t="s">
        <v>135</v>
      </c>
      <c r="D16" s="203">
        <v>0</v>
      </c>
      <c r="E16" s="709">
        <f>K16-1</f>
        <v>45951</v>
      </c>
      <c r="F16" s="777">
        <v>0.41666666666666669</v>
      </c>
      <c r="G16" s="204">
        <f t="shared" si="0"/>
        <v>45950</v>
      </c>
      <c r="H16" s="205">
        <v>0.58333333333333337</v>
      </c>
      <c r="I16" s="777"/>
      <c r="J16" s="955"/>
      <c r="K16" s="710">
        <f t="shared" si="2"/>
        <v>45952</v>
      </c>
      <c r="L16" s="778">
        <f>K16+12</f>
        <v>45964</v>
      </c>
      <c r="M16" s="152"/>
      <c r="N16" s="152">
        <f>K16+14</f>
        <v>45966</v>
      </c>
      <c r="O16" s="153">
        <f>K16+13</f>
        <v>45965</v>
      </c>
      <c r="P16" s="152">
        <f>K16+15</f>
        <v>45967</v>
      </c>
      <c r="Q16" s="152"/>
      <c r="R16" s="152">
        <f>K16+16</f>
        <v>45968</v>
      </c>
      <c r="S16" s="152"/>
      <c r="T16" s="152"/>
      <c r="U16" s="152">
        <f>K16+13</f>
        <v>45965</v>
      </c>
      <c r="V16" s="152">
        <f>K16+14</f>
        <v>45966</v>
      </c>
      <c r="W16" s="152">
        <f>K16+16</f>
        <v>45968</v>
      </c>
      <c r="X16" s="153"/>
      <c r="Y16" s="152">
        <f>K16+18</f>
        <v>45970</v>
      </c>
      <c r="Z16" s="213"/>
      <c r="AA16" s="864"/>
      <c r="AB16" s="779"/>
      <c r="AC16" s="711">
        <f>K16+14</f>
        <v>45966</v>
      </c>
      <c r="AD16" s="711">
        <f>V16+2</f>
        <v>45968</v>
      </c>
      <c r="AE16" s="712"/>
      <c r="AF16" s="712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</row>
    <row r="17" spans="1:43" s="144" customFormat="1" ht="15" customHeight="1">
      <c r="A17" s="862" t="s">
        <v>198</v>
      </c>
      <c r="B17" s="368" t="s">
        <v>420</v>
      </c>
      <c r="C17" s="369" t="s">
        <v>135</v>
      </c>
      <c r="D17" s="378"/>
      <c r="E17" s="497">
        <f>K17-2</f>
        <v>45948</v>
      </c>
      <c r="F17" s="681">
        <v>0.99930555555555556</v>
      </c>
      <c r="G17" s="332">
        <f t="shared" si="0"/>
        <v>45948</v>
      </c>
      <c r="H17" s="345">
        <v>0.99930555555555556</v>
      </c>
      <c r="I17" s="1030">
        <f>K17-1</f>
        <v>45949</v>
      </c>
      <c r="J17" s="682">
        <v>0.99930555555555556</v>
      </c>
      <c r="K17" s="371">
        <f t="shared" si="2"/>
        <v>45950</v>
      </c>
      <c r="L17" s="683"/>
      <c r="M17" s="339"/>
      <c r="N17" s="339">
        <f>9+K17</f>
        <v>45959</v>
      </c>
      <c r="O17" s="502">
        <f>8+K17</f>
        <v>45958</v>
      </c>
      <c r="P17" s="339"/>
      <c r="Q17" s="339"/>
      <c r="R17" s="339"/>
      <c r="S17" s="339"/>
      <c r="T17" s="339"/>
      <c r="U17" s="339">
        <f>13+K17</f>
        <v>45963</v>
      </c>
      <c r="V17" s="339">
        <f>12+K17</f>
        <v>45962</v>
      </c>
      <c r="W17" s="339">
        <f>K17+11</f>
        <v>45961</v>
      </c>
      <c r="X17" s="502"/>
      <c r="Y17" s="339">
        <f>K17+18</f>
        <v>45968</v>
      </c>
      <c r="Z17" s="340"/>
      <c r="AA17" s="863">
        <f>K17+16</f>
        <v>45966</v>
      </c>
      <c r="AB17" s="499"/>
      <c r="AC17" s="504"/>
      <c r="AD17" s="504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</row>
    <row r="18" spans="1:43" s="144" customFormat="1" ht="15.75" customHeight="1">
      <c r="A18" s="862" t="s">
        <v>260</v>
      </c>
      <c r="B18" s="368" t="s">
        <v>452</v>
      </c>
      <c r="C18" s="369" t="s">
        <v>135</v>
      </c>
      <c r="D18" s="378">
        <v>50</v>
      </c>
      <c r="E18" s="497">
        <f t="shared" ref="E18:E22" si="3">K18-1</f>
        <v>45948</v>
      </c>
      <c r="F18" s="681">
        <v>0.375</v>
      </c>
      <c r="G18" s="332">
        <f t="shared" si="0"/>
        <v>45947</v>
      </c>
      <c r="H18" s="345">
        <v>0.54166666666666663</v>
      </c>
      <c r="I18" s="681"/>
      <c r="J18" s="682"/>
      <c r="K18" s="371">
        <f t="shared" si="2"/>
        <v>45949</v>
      </c>
      <c r="L18" s="683"/>
      <c r="M18" s="339">
        <f>K18+11</f>
        <v>45960</v>
      </c>
      <c r="N18" s="339"/>
      <c r="O18" s="502"/>
      <c r="P18" s="339"/>
      <c r="Q18" s="339">
        <f>M18+13</f>
        <v>45973</v>
      </c>
      <c r="R18" s="339"/>
      <c r="S18" s="339"/>
      <c r="T18" s="339"/>
      <c r="U18" s="339">
        <f>K18+8</f>
        <v>45957</v>
      </c>
      <c r="V18" s="339">
        <f>K18+8</f>
        <v>45957</v>
      </c>
      <c r="W18" s="339"/>
      <c r="X18" s="502"/>
      <c r="Y18" s="339"/>
      <c r="Z18" s="340">
        <f>K18+9</f>
        <v>45958</v>
      </c>
      <c r="AA18" s="863">
        <f>K18+9</f>
        <v>45958</v>
      </c>
      <c r="AB18" s="499"/>
      <c r="AC18" s="504"/>
      <c r="AD18" s="504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</row>
    <row r="19" spans="1:43" s="144" customFormat="1" ht="15.75" customHeight="1">
      <c r="A19" s="862" t="s">
        <v>459</v>
      </c>
      <c r="B19" s="368" t="s">
        <v>420</v>
      </c>
      <c r="C19" s="369" t="s">
        <v>135</v>
      </c>
      <c r="D19" s="378"/>
      <c r="E19" s="497">
        <f t="shared" si="3"/>
        <v>45948</v>
      </c>
      <c r="F19" s="681">
        <v>0.4993055555555555</v>
      </c>
      <c r="G19" s="332">
        <f t="shared" si="0"/>
        <v>45947</v>
      </c>
      <c r="H19" s="345">
        <v>0.66666666666666663</v>
      </c>
      <c r="I19" s="681"/>
      <c r="J19" s="682"/>
      <c r="K19" s="371">
        <f t="shared" si="2"/>
        <v>45949</v>
      </c>
      <c r="L19" s="683"/>
      <c r="M19" s="339">
        <f>K19+11</f>
        <v>45960</v>
      </c>
      <c r="N19" s="339"/>
      <c r="O19" s="502"/>
      <c r="P19" s="339"/>
      <c r="Q19" s="339">
        <f>K19+13</f>
        <v>45962</v>
      </c>
      <c r="R19" s="339"/>
      <c r="S19" s="339"/>
      <c r="T19" s="339"/>
      <c r="U19" s="339"/>
      <c r="V19" s="339"/>
      <c r="W19" s="339"/>
      <c r="X19" s="502"/>
      <c r="Y19" s="339"/>
      <c r="Z19" s="340"/>
      <c r="AA19" s="863"/>
      <c r="AB19" s="499"/>
      <c r="AC19" s="504"/>
      <c r="AD19" s="504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</row>
    <row r="20" spans="1:43" s="780" customFormat="1" ht="15.75" customHeight="1" thickBot="1">
      <c r="A20" s="865" t="s">
        <v>142</v>
      </c>
      <c r="B20" s="866" t="s">
        <v>324</v>
      </c>
      <c r="C20" s="867" t="s">
        <v>135</v>
      </c>
      <c r="D20" s="868">
        <v>61</v>
      </c>
      <c r="E20" s="869">
        <f t="shared" si="3"/>
        <v>45954</v>
      </c>
      <c r="F20" s="870">
        <v>0.16666666666666666</v>
      </c>
      <c r="G20" s="871">
        <f t="shared" si="0"/>
        <v>45953</v>
      </c>
      <c r="H20" s="872">
        <v>0.33333333333333331</v>
      </c>
      <c r="I20" s="870"/>
      <c r="J20" s="873"/>
      <c r="K20" s="874">
        <f t="shared" si="2"/>
        <v>45955</v>
      </c>
      <c r="L20" s="875">
        <f>K20+8</f>
        <v>45963</v>
      </c>
      <c r="M20" s="615"/>
      <c r="N20" s="615">
        <f>K20+10</f>
        <v>45965</v>
      </c>
      <c r="O20" s="876">
        <f>K20+10</f>
        <v>45965</v>
      </c>
      <c r="P20" s="615">
        <f>K20+18</f>
        <v>45973</v>
      </c>
      <c r="Q20" s="615"/>
      <c r="R20" s="615">
        <f>K20+12</f>
        <v>45967</v>
      </c>
      <c r="S20" s="615">
        <f>K20+12</f>
        <v>45967</v>
      </c>
      <c r="T20" s="615">
        <f>K20+12</f>
        <v>45967</v>
      </c>
      <c r="U20" s="615">
        <f>K20+9</f>
        <v>45964</v>
      </c>
      <c r="V20" s="615">
        <f>K20+10</f>
        <v>45965</v>
      </c>
      <c r="W20" s="615">
        <f>K20+12</f>
        <v>45967</v>
      </c>
      <c r="X20" s="876"/>
      <c r="Y20" s="615">
        <f>K20+12</f>
        <v>45967</v>
      </c>
      <c r="Z20" s="616"/>
      <c r="AA20" s="877"/>
      <c r="AB20" s="779"/>
      <c r="AC20" s="711">
        <f>K20+10</f>
        <v>45965</v>
      </c>
      <c r="AD20" s="711">
        <f>V20+2</f>
        <v>45967</v>
      </c>
      <c r="AE20" s="712"/>
      <c r="AF20" s="712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</row>
    <row r="21" spans="1:43" s="143" customFormat="1" ht="15.75" customHeight="1">
      <c r="A21" s="310" t="s">
        <v>140</v>
      </c>
      <c r="B21" s="311" t="s">
        <v>442</v>
      </c>
      <c r="C21" s="312" t="s">
        <v>135</v>
      </c>
      <c r="D21" s="372">
        <v>57</v>
      </c>
      <c r="E21" s="832">
        <f t="shared" si="3"/>
        <v>45957</v>
      </c>
      <c r="F21" s="833">
        <v>0.375</v>
      </c>
      <c r="G21" s="315">
        <f t="shared" si="0"/>
        <v>45956</v>
      </c>
      <c r="H21" s="834">
        <v>0.54166666666666663</v>
      </c>
      <c r="I21" s="833"/>
      <c r="J21" s="835"/>
      <c r="K21" s="836">
        <f t="shared" si="2"/>
        <v>45958</v>
      </c>
      <c r="L21" s="837"/>
      <c r="M21" s="838">
        <f>K21+9</f>
        <v>45967</v>
      </c>
      <c r="N21" s="323">
        <f>K21+14</f>
        <v>45972</v>
      </c>
      <c r="O21" s="839">
        <f>K21+8</f>
        <v>45966</v>
      </c>
      <c r="P21" s="838">
        <f>K21+12</f>
        <v>45970</v>
      </c>
      <c r="Q21" s="838">
        <f>K21+11</f>
        <v>45969</v>
      </c>
      <c r="R21" s="323"/>
      <c r="S21" s="323"/>
      <c r="T21" s="323"/>
      <c r="U21" s="840">
        <f>K21+10</f>
        <v>45968</v>
      </c>
      <c r="V21" s="840">
        <f>K21+11</f>
        <v>45969</v>
      </c>
      <c r="W21" s="323">
        <f>K21+12</f>
        <v>45970</v>
      </c>
      <c r="X21" s="841">
        <f>K21+17</f>
        <v>45975</v>
      </c>
      <c r="Y21" s="323">
        <f>K21+14</f>
        <v>45972</v>
      </c>
      <c r="Z21" s="842"/>
      <c r="AA21" s="860">
        <f>K21+14</f>
        <v>45972</v>
      </c>
      <c r="AB21" s="514">
        <f>K21+10</f>
        <v>45968</v>
      </c>
      <c r="AC21" s="515"/>
      <c r="AD21" s="516">
        <f>V21+2</f>
        <v>45971</v>
      </c>
      <c r="AE21" s="410"/>
      <c r="AF21" s="410"/>
      <c r="AG21" s="410"/>
      <c r="AH21" s="410"/>
      <c r="AI21" s="410"/>
      <c r="AJ21" s="410"/>
      <c r="AK21" s="410"/>
      <c r="AL21" s="410"/>
      <c r="AM21" s="410"/>
      <c r="AN21" s="410"/>
      <c r="AO21" s="410"/>
      <c r="AP21" s="410"/>
      <c r="AQ21" s="410"/>
    </row>
    <row r="22" spans="1:43" s="143" customFormat="1" ht="15.75" customHeight="1">
      <c r="A22" s="342" t="s">
        <v>141</v>
      </c>
      <c r="B22" s="327" t="s">
        <v>690</v>
      </c>
      <c r="C22" s="328" t="s">
        <v>135</v>
      </c>
      <c r="D22" s="378">
        <v>52</v>
      </c>
      <c r="E22" s="497">
        <f t="shared" si="3"/>
        <v>45958</v>
      </c>
      <c r="F22" s="681">
        <v>0.41666666666666669</v>
      </c>
      <c r="G22" s="332">
        <f t="shared" si="0"/>
        <v>45957</v>
      </c>
      <c r="H22" s="345">
        <v>0.58333333333333337</v>
      </c>
      <c r="I22" s="681"/>
      <c r="J22" s="682"/>
      <c r="K22" s="371">
        <f t="shared" si="2"/>
        <v>45959</v>
      </c>
      <c r="L22" s="683">
        <f>K22+12</f>
        <v>45971</v>
      </c>
      <c r="M22" s="339"/>
      <c r="N22" s="339">
        <f>K22+14</f>
        <v>45973</v>
      </c>
      <c r="O22" s="502">
        <f>K22+13</f>
        <v>45972</v>
      </c>
      <c r="P22" s="339">
        <f>K22+15</f>
        <v>45974</v>
      </c>
      <c r="Q22" s="339"/>
      <c r="R22" s="339">
        <f>K22+16</f>
        <v>45975</v>
      </c>
      <c r="S22" s="339"/>
      <c r="T22" s="339"/>
      <c r="U22" s="339">
        <f>K22+13</f>
        <v>45972</v>
      </c>
      <c r="V22" s="339">
        <f>K22+14</f>
        <v>45973</v>
      </c>
      <c r="W22" s="339">
        <f>K22+16</f>
        <v>45975</v>
      </c>
      <c r="X22" s="502"/>
      <c r="Y22" s="339">
        <f>K22+18</f>
        <v>45977</v>
      </c>
      <c r="Z22" s="340"/>
      <c r="AA22" s="863"/>
      <c r="AB22" s="499"/>
      <c r="AC22" s="504">
        <f>K22+14</f>
        <v>45973</v>
      </c>
      <c r="AD22" s="504">
        <f>V22+2</f>
        <v>45975</v>
      </c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</row>
    <row r="23" spans="1:43" s="143" customFormat="1" ht="15.75" customHeight="1">
      <c r="A23" s="342" t="s">
        <v>198</v>
      </c>
      <c r="B23" s="327" t="s">
        <v>689</v>
      </c>
      <c r="C23" s="328" t="s">
        <v>135</v>
      </c>
      <c r="D23" s="378">
        <v>13</v>
      </c>
      <c r="E23" s="497">
        <f>K23-2</f>
        <v>45955</v>
      </c>
      <c r="F23" s="335">
        <v>0.99930555555555556</v>
      </c>
      <c r="G23" s="332">
        <f t="shared" si="0"/>
        <v>45955</v>
      </c>
      <c r="H23" s="333">
        <v>0.99930555555555556</v>
      </c>
      <c r="I23" s="334">
        <f>K23-1</f>
        <v>45956</v>
      </c>
      <c r="J23" s="507">
        <v>0.99930555555555556</v>
      </c>
      <c r="K23" s="371">
        <f t="shared" si="2"/>
        <v>45957</v>
      </c>
      <c r="L23" s="498"/>
      <c r="M23" s="338"/>
      <c r="N23" s="338">
        <f>9+K23</f>
        <v>45966</v>
      </c>
      <c r="O23" s="337">
        <f>8+K23</f>
        <v>45965</v>
      </c>
      <c r="P23" s="339"/>
      <c r="Q23" s="339"/>
      <c r="R23" s="338"/>
      <c r="S23" s="338"/>
      <c r="T23" s="338"/>
      <c r="U23" s="338">
        <f>13+K23</f>
        <v>45970</v>
      </c>
      <c r="V23" s="338">
        <f>12+K23</f>
        <v>45969</v>
      </c>
      <c r="W23" s="338">
        <f>K23+11</f>
        <v>45968</v>
      </c>
      <c r="X23" s="337"/>
      <c r="Y23" s="339">
        <f>K23+18</f>
        <v>45975</v>
      </c>
      <c r="Z23" s="684"/>
      <c r="AA23" s="863">
        <f>K23+16</f>
        <v>45973</v>
      </c>
      <c r="AB23" s="499"/>
      <c r="AC23" s="500"/>
      <c r="AD23" s="501"/>
      <c r="AE23" s="410"/>
      <c r="AF23" s="410"/>
      <c r="AG23" s="410"/>
      <c r="AH23" s="410"/>
      <c r="AI23" s="410"/>
      <c r="AJ23" s="410"/>
      <c r="AK23" s="410"/>
      <c r="AL23" s="410"/>
      <c r="AM23" s="410"/>
      <c r="AN23" s="410"/>
      <c r="AO23" s="410"/>
      <c r="AP23" s="410"/>
      <c r="AQ23" s="410"/>
    </row>
    <row r="24" spans="1:43" s="143" customFormat="1" ht="15.75" customHeight="1">
      <c r="A24" s="342" t="s">
        <v>260</v>
      </c>
      <c r="B24" s="327" t="s">
        <v>402</v>
      </c>
      <c r="C24" s="328" t="s">
        <v>135</v>
      </c>
      <c r="D24" s="378">
        <v>78</v>
      </c>
      <c r="E24" s="497">
        <f t="shared" ref="E24:E28" si="4">K24-1</f>
        <v>45955</v>
      </c>
      <c r="F24" s="335">
        <v>0.375</v>
      </c>
      <c r="G24" s="332">
        <f>K24-2</f>
        <v>45954</v>
      </c>
      <c r="H24" s="333">
        <v>0.54166666666666663</v>
      </c>
      <c r="I24" s="334"/>
      <c r="J24" s="335"/>
      <c r="K24" s="371">
        <f t="shared" si="2"/>
        <v>45956</v>
      </c>
      <c r="L24" s="498"/>
      <c r="M24" s="338"/>
      <c r="N24" s="338"/>
      <c r="O24" s="337"/>
      <c r="P24" s="339"/>
      <c r="Q24" s="339"/>
      <c r="R24" s="338"/>
      <c r="S24" s="338"/>
      <c r="T24" s="338"/>
      <c r="U24" s="338">
        <f>K24+8</f>
        <v>45964</v>
      </c>
      <c r="V24" s="338">
        <f>K24+8</f>
        <v>45964</v>
      </c>
      <c r="W24" s="338"/>
      <c r="X24" s="337"/>
      <c r="Y24" s="339"/>
      <c r="Z24" s="684">
        <f>K24+9</f>
        <v>45965</v>
      </c>
      <c r="AA24" s="878">
        <f>K24+9</f>
        <v>45965</v>
      </c>
      <c r="AB24" s="499"/>
      <c r="AC24" s="500"/>
      <c r="AD24" s="501"/>
      <c r="AE24" s="410"/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</row>
    <row r="25" spans="1:43" s="143" customFormat="1" ht="15.75" customHeight="1">
      <c r="A25" s="342" t="s">
        <v>459</v>
      </c>
      <c r="B25" s="327" t="s">
        <v>598</v>
      </c>
      <c r="C25" s="328" t="s">
        <v>135</v>
      </c>
      <c r="D25" s="378">
        <v>19</v>
      </c>
      <c r="E25" s="497">
        <f t="shared" si="4"/>
        <v>45955</v>
      </c>
      <c r="F25" s="335">
        <v>0.4993055555555555</v>
      </c>
      <c r="G25" s="332">
        <f>K25-2</f>
        <v>45954</v>
      </c>
      <c r="H25" s="333">
        <v>0.66666666666666663</v>
      </c>
      <c r="I25" s="334"/>
      <c r="J25" s="335"/>
      <c r="K25" s="371">
        <f t="shared" si="2"/>
        <v>45956</v>
      </c>
      <c r="L25" s="498"/>
      <c r="M25" s="338">
        <f>K25+11</f>
        <v>45967</v>
      </c>
      <c r="N25" s="338"/>
      <c r="O25" s="337"/>
      <c r="P25" s="339"/>
      <c r="Q25" s="339">
        <f>K25+13</f>
        <v>45969</v>
      </c>
      <c r="R25" s="338"/>
      <c r="S25" s="338"/>
      <c r="T25" s="338"/>
      <c r="U25" s="338"/>
      <c r="V25" s="338"/>
      <c r="W25" s="338"/>
      <c r="X25" s="337"/>
      <c r="Y25" s="339"/>
      <c r="Z25" s="684"/>
      <c r="AA25" s="878"/>
      <c r="AB25" s="499"/>
      <c r="AC25" s="500"/>
      <c r="AD25" s="501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</row>
    <row r="26" spans="1:43" s="115" customFormat="1" ht="15.75" customHeight="1" thickBot="1">
      <c r="A26" s="605" t="s">
        <v>142</v>
      </c>
      <c r="B26" s="956" t="s">
        <v>613</v>
      </c>
      <c r="C26" s="957" t="s">
        <v>135</v>
      </c>
      <c r="D26" s="958">
        <v>71</v>
      </c>
      <c r="E26" s="869">
        <f t="shared" si="4"/>
        <v>45961</v>
      </c>
      <c r="F26" s="959">
        <v>0.16666666666666666</v>
      </c>
      <c r="G26" s="871">
        <f t="shared" si="0"/>
        <v>45960</v>
      </c>
      <c r="H26" s="872">
        <v>0.33333333333333331</v>
      </c>
      <c r="I26" s="960"/>
      <c r="J26" s="961"/>
      <c r="K26" s="874">
        <f t="shared" si="2"/>
        <v>45962</v>
      </c>
      <c r="L26" s="612">
        <f>K26+8</f>
        <v>45970</v>
      </c>
      <c r="M26" s="613"/>
      <c r="N26" s="613">
        <f>K26+10</f>
        <v>45972</v>
      </c>
      <c r="O26" s="614">
        <f>K26+10</f>
        <v>45972</v>
      </c>
      <c r="P26" s="615">
        <f>K26+18</f>
        <v>45980</v>
      </c>
      <c r="Q26" s="615"/>
      <c r="R26" s="615">
        <f>K26+12</f>
        <v>45974</v>
      </c>
      <c r="S26" s="615">
        <f>K26+12</f>
        <v>45974</v>
      </c>
      <c r="T26" s="615">
        <f>K26+12</f>
        <v>45974</v>
      </c>
      <c r="U26" s="615">
        <f>K26+9</f>
        <v>45971</v>
      </c>
      <c r="V26" s="615">
        <f>K26+10</f>
        <v>45972</v>
      </c>
      <c r="W26" s="615">
        <f>K26+12</f>
        <v>45974</v>
      </c>
      <c r="X26" s="876"/>
      <c r="Y26" s="615">
        <f>K26+12</f>
        <v>45974</v>
      </c>
      <c r="Z26" s="962"/>
      <c r="AA26" s="877"/>
      <c r="AB26" s="963"/>
      <c r="AC26" s="711">
        <f>K26+10</f>
        <v>45972</v>
      </c>
      <c r="AD26" s="711">
        <f>V26+2</f>
        <v>45974</v>
      </c>
      <c r="AE26" s="712"/>
      <c r="AF26" s="712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</row>
    <row r="27" spans="1:43" s="143" customFormat="1" ht="15.75" customHeight="1">
      <c r="A27" s="310" t="s">
        <v>140</v>
      </c>
      <c r="B27" s="311" t="s">
        <v>644</v>
      </c>
      <c r="C27" s="312" t="s">
        <v>135</v>
      </c>
      <c r="D27" s="372">
        <v>83</v>
      </c>
      <c r="E27" s="832">
        <f t="shared" si="4"/>
        <v>45964</v>
      </c>
      <c r="F27" s="833">
        <v>0.375</v>
      </c>
      <c r="G27" s="315">
        <f t="shared" si="0"/>
        <v>45963</v>
      </c>
      <c r="H27" s="834">
        <v>0.54166666666666663</v>
      </c>
      <c r="I27" s="833"/>
      <c r="J27" s="835"/>
      <c r="K27" s="836">
        <f t="shared" si="2"/>
        <v>45965</v>
      </c>
      <c r="L27" s="837"/>
      <c r="M27" s="838">
        <f>K27+9</f>
        <v>45974</v>
      </c>
      <c r="N27" s="323">
        <f>K27+14</f>
        <v>45979</v>
      </c>
      <c r="O27" s="839">
        <f>K27+8</f>
        <v>45973</v>
      </c>
      <c r="P27" s="838">
        <f>K27+12</f>
        <v>45977</v>
      </c>
      <c r="Q27" s="838">
        <f>K27+11</f>
        <v>45976</v>
      </c>
      <c r="R27" s="323"/>
      <c r="S27" s="323"/>
      <c r="T27" s="323"/>
      <c r="U27" s="840">
        <f>K27+10</f>
        <v>45975</v>
      </c>
      <c r="V27" s="840">
        <f>K27+11</f>
        <v>45976</v>
      </c>
      <c r="W27" s="323">
        <f>K27+12</f>
        <v>45977</v>
      </c>
      <c r="X27" s="841">
        <f>K27+17</f>
        <v>45982</v>
      </c>
      <c r="Y27" s="323">
        <f>K27+14</f>
        <v>45979</v>
      </c>
      <c r="Z27" s="842"/>
      <c r="AA27" s="860">
        <f>K27+14</f>
        <v>45979</v>
      </c>
      <c r="AB27" s="514">
        <f>K27+10</f>
        <v>45975</v>
      </c>
      <c r="AC27" s="515"/>
      <c r="AD27" s="516">
        <f>V27+2</f>
        <v>45978</v>
      </c>
      <c r="AE27" s="410"/>
      <c r="AF27" s="410"/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</row>
    <row r="28" spans="1:43" s="143" customFormat="1" ht="15.75" customHeight="1">
      <c r="A28" s="342" t="s">
        <v>141</v>
      </c>
      <c r="B28" s="327" t="s">
        <v>634</v>
      </c>
      <c r="C28" s="328" t="s">
        <v>135</v>
      </c>
      <c r="D28" s="376">
        <v>111</v>
      </c>
      <c r="E28" s="497">
        <f t="shared" si="4"/>
        <v>45965</v>
      </c>
      <c r="F28" s="681">
        <v>0.41666666666666669</v>
      </c>
      <c r="G28" s="332">
        <f t="shared" si="0"/>
        <v>45964</v>
      </c>
      <c r="H28" s="345">
        <v>0.58333333333333337</v>
      </c>
      <c r="I28" s="681"/>
      <c r="J28" s="682"/>
      <c r="K28" s="371">
        <f t="shared" si="2"/>
        <v>45966</v>
      </c>
      <c r="L28" s="683">
        <f>K28+12</f>
        <v>45978</v>
      </c>
      <c r="M28" s="339"/>
      <c r="N28" s="339">
        <f>K28+14</f>
        <v>45980</v>
      </c>
      <c r="O28" s="502">
        <f>K28+13</f>
        <v>45979</v>
      </c>
      <c r="P28" s="339">
        <f>K28+15</f>
        <v>45981</v>
      </c>
      <c r="Q28" s="339"/>
      <c r="R28" s="339">
        <f>K28+16</f>
        <v>45982</v>
      </c>
      <c r="S28" s="339"/>
      <c r="T28" s="339"/>
      <c r="U28" s="339">
        <f>K28+13</f>
        <v>45979</v>
      </c>
      <c r="V28" s="339">
        <f>K28+14</f>
        <v>45980</v>
      </c>
      <c r="W28" s="339">
        <f>K28+16</f>
        <v>45982</v>
      </c>
      <c r="X28" s="502"/>
      <c r="Y28" s="339">
        <f>K28+18</f>
        <v>45984</v>
      </c>
      <c r="Z28" s="340"/>
      <c r="AA28" s="863"/>
      <c r="AB28" s="499"/>
      <c r="AC28" s="504">
        <f>K28+14</f>
        <v>45980</v>
      </c>
      <c r="AD28" s="504">
        <f>V28+2</f>
        <v>45982</v>
      </c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</row>
    <row r="29" spans="1:43" s="143" customFormat="1" ht="15.75" customHeight="1">
      <c r="A29" s="342" t="s">
        <v>198</v>
      </c>
      <c r="B29" s="327" t="s">
        <v>520</v>
      </c>
      <c r="C29" s="328" t="s">
        <v>135</v>
      </c>
      <c r="D29" s="378">
        <v>21</v>
      </c>
      <c r="E29" s="497">
        <f>K29-2</f>
        <v>45962</v>
      </c>
      <c r="F29" s="335">
        <v>0.99930555555555556</v>
      </c>
      <c r="G29" s="332">
        <f t="shared" si="0"/>
        <v>45962</v>
      </c>
      <c r="H29" s="333">
        <v>0.99930555555555556</v>
      </c>
      <c r="I29" s="334">
        <f>K29-1</f>
        <v>45963</v>
      </c>
      <c r="J29" s="507">
        <v>0.99930555555555556</v>
      </c>
      <c r="K29" s="371">
        <f t="shared" si="2"/>
        <v>45964</v>
      </c>
      <c r="L29" s="498"/>
      <c r="M29" s="338"/>
      <c r="N29" s="338">
        <f>9+K29</f>
        <v>45973</v>
      </c>
      <c r="O29" s="337">
        <f>8+K29</f>
        <v>45972</v>
      </c>
      <c r="P29" s="339"/>
      <c r="Q29" s="339"/>
      <c r="R29" s="338"/>
      <c r="S29" s="338"/>
      <c r="T29" s="338"/>
      <c r="U29" s="338">
        <f>13+K29</f>
        <v>45977</v>
      </c>
      <c r="V29" s="338">
        <f>12+K29</f>
        <v>45976</v>
      </c>
      <c r="W29" s="338">
        <f>K29+11</f>
        <v>45975</v>
      </c>
      <c r="X29" s="337"/>
      <c r="Y29" s="339">
        <f>K29+18</f>
        <v>45982</v>
      </c>
      <c r="Z29" s="686"/>
      <c r="AA29" s="863">
        <f>K29+16</f>
        <v>45980</v>
      </c>
      <c r="AB29" s="499"/>
      <c r="AC29" s="500"/>
      <c r="AD29" s="501"/>
      <c r="AE29" s="410"/>
      <c r="AF29" s="410"/>
      <c r="AG29" s="410"/>
      <c r="AH29" s="410"/>
      <c r="AI29" s="410"/>
      <c r="AJ29" s="410"/>
      <c r="AK29" s="410"/>
      <c r="AL29" s="410"/>
      <c r="AM29" s="410"/>
      <c r="AN29" s="410"/>
      <c r="AO29" s="410"/>
      <c r="AP29" s="410"/>
      <c r="AQ29" s="410"/>
    </row>
    <row r="30" spans="1:43" s="143" customFormat="1" ht="15.75" customHeight="1">
      <c r="A30" s="342" t="s">
        <v>260</v>
      </c>
      <c r="B30" s="327" t="s">
        <v>653</v>
      </c>
      <c r="C30" s="328" t="s">
        <v>135</v>
      </c>
      <c r="D30" s="378">
        <v>86</v>
      </c>
      <c r="E30" s="497">
        <f t="shared" ref="E30:E34" si="5">K30-1</f>
        <v>45962</v>
      </c>
      <c r="F30" s="335">
        <v>0.375</v>
      </c>
      <c r="G30" s="332">
        <f>K30-2</f>
        <v>45961</v>
      </c>
      <c r="H30" s="333">
        <v>0.54166666666666663</v>
      </c>
      <c r="I30" s="334"/>
      <c r="J30" s="335"/>
      <c r="K30" s="371">
        <f t="shared" si="2"/>
        <v>45963</v>
      </c>
      <c r="L30" s="498"/>
      <c r="M30" s="338"/>
      <c r="N30" s="338"/>
      <c r="O30" s="337"/>
      <c r="P30" s="339"/>
      <c r="Q30" s="339"/>
      <c r="R30" s="338"/>
      <c r="S30" s="338"/>
      <c r="T30" s="338"/>
      <c r="U30" s="338">
        <f>K30+8</f>
        <v>45971</v>
      </c>
      <c r="V30" s="338">
        <f>K30+8</f>
        <v>45971</v>
      </c>
      <c r="W30" s="338"/>
      <c r="X30" s="337"/>
      <c r="Y30" s="339"/>
      <c r="Z30" s="684">
        <f>K30+9</f>
        <v>45972</v>
      </c>
      <c r="AA30" s="878">
        <f>K30+9</f>
        <v>45972</v>
      </c>
      <c r="AB30" s="499"/>
      <c r="AC30" s="500"/>
      <c r="AD30" s="501"/>
      <c r="AE30" s="410"/>
      <c r="AF30" s="410"/>
      <c r="AG30" s="410"/>
      <c r="AH30" s="410"/>
      <c r="AI30" s="410"/>
      <c r="AJ30" s="410"/>
      <c r="AK30" s="410"/>
      <c r="AL30" s="410"/>
      <c r="AM30" s="410"/>
      <c r="AN30" s="410"/>
      <c r="AO30" s="410"/>
      <c r="AP30" s="410"/>
      <c r="AQ30" s="410"/>
    </row>
    <row r="31" spans="1:43" s="143" customFormat="1" ht="15.75" customHeight="1">
      <c r="A31" s="342" t="s">
        <v>459</v>
      </c>
      <c r="B31" s="327" t="s">
        <v>599</v>
      </c>
      <c r="C31" s="328" t="s">
        <v>135</v>
      </c>
      <c r="D31" s="378">
        <v>32</v>
      </c>
      <c r="E31" s="497">
        <f t="shared" si="5"/>
        <v>45962</v>
      </c>
      <c r="F31" s="335">
        <v>0.4993055555555555</v>
      </c>
      <c r="G31" s="332">
        <f>K31-2</f>
        <v>45961</v>
      </c>
      <c r="H31" s="333">
        <v>0.66666666666666663</v>
      </c>
      <c r="I31" s="334"/>
      <c r="J31" s="335"/>
      <c r="K31" s="371">
        <f t="shared" si="2"/>
        <v>45963</v>
      </c>
      <c r="L31" s="498"/>
      <c r="M31" s="338">
        <f>K31+11</f>
        <v>45974</v>
      </c>
      <c r="N31" s="338"/>
      <c r="O31" s="337"/>
      <c r="P31" s="339"/>
      <c r="Q31" s="339">
        <f>K31+13</f>
        <v>45976</v>
      </c>
      <c r="R31" s="338"/>
      <c r="S31" s="338"/>
      <c r="T31" s="338"/>
      <c r="U31" s="338"/>
      <c r="V31" s="338"/>
      <c r="W31" s="338"/>
      <c r="X31" s="337"/>
      <c r="Y31" s="339"/>
      <c r="Z31" s="684"/>
      <c r="AA31" s="878"/>
      <c r="AB31" s="499"/>
      <c r="AC31" s="500"/>
      <c r="AD31" s="501"/>
      <c r="AE31" s="410"/>
      <c r="AF31" s="410"/>
      <c r="AG31" s="410"/>
      <c r="AH31" s="410"/>
      <c r="AI31" s="410"/>
      <c r="AJ31" s="410"/>
      <c r="AK31" s="410"/>
      <c r="AL31" s="410"/>
      <c r="AM31" s="410"/>
      <c r="AN31" s="410"/>
      <c r="AO31" s="410"/>
      <c r="AP31" s="410"/>
      <c r="AQ31" s="410"/>
    </row>
    <row r="32" spans="1:43" s="143" customFormat="1" ht="15.75" customHeight="1" thickBot="1">
      <c r="A32" s="348" t="s">
        <v>142</v>
      </c>
      <c r="B32" s="700" t="s">
        <v>420</v>
      </c>
      <c r="C32" s="701" t="s">
        <v>135</v>
      </c>
      <c r="D32" s="1102">
        <v>0</v>
      </c>
      <c r="E32" s="850">
        <f t="shared" si="5"/>
        <v>45968</v>
      </c>
      <c r="F32" s="851">
        <v>0.16666666666666666</v>
      </c>
      <c r="G32" s="703">
        <f t="shared" si="0"/>
        <v>45967</v>
      </c>
      <c r="H32" s="704">
        <v>0.33333333333333331</v>
      </c>
      <c r="I32" s="705"/>
      <c r="J32" s="706"/>
      <c r="K32" s="852">
        <f t="shared" si="2"/>
        <v>45969</v>
      </c>
      <c r="L32" s="358">
        <f>K32+8</f>
        <v>45977</v>
      </c>
      <c r="M32" s="359"/>
      <c r="N32" s="359">
        <f>K32+10</f>
        <v>45979</v>
      </c>
      <c r="O32" s="360">
        <f>K32+10</f>
        <v>45979</v>
      </c>
      <c r="P32" s="361">
        <f>K32+18</f>
        <v>45987</v>
      </c>
      <c r="Q32" s="361"/>
      <c r="R32" s="361">
        <f>K32+12</f>
        <v>45981</v>
      </c>
      <c r="S32" s="361">
        <f>K32+12</f>
        <v>45981</v>
      </c>
      <c r="T32" s="361">
        <f>K32+12</f>
        <v>45981</v>
      </c>
      <c r="U32" s="361">
        <f>K32+9</f>
        <v>45978</v>
      </c>
      <c r="V32" s="361">
        <f>K32+10</f>
        <v>45979</v>
      </c>
      <c r="W32" s="361">
        <f>K32+12</f>
        <v>45981</v>
      </c>
      <c r="X32" s="853"/>
      <c r="Y32" s="361">
        <f>K32+12</f>
        <v>45981</v>
      </c>
      <c r="Z32" s="854"/>
      <c r="AA32" s="1103"/>
      <c r="AB32" s="1104"/>
      <c r="AC32" s="504">
        <f>K32+10</f>
        <v>45979</v>
      </c>
      <c r="AD32" s="504">
        <f>V32+2</f>
        <v>45981</v>
      </c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</row>
    <row r="33" spans="1:43" s="973" customFormat="1" ht="15.75" customHeight="1">
      <c r="A33" s="964" t="s">
        <v>140</v>
      </c>
      <c r="B33" s="965" t="s">
        <v>451</v>
      </c>
      <c r="C33" s="966" t="s">
        <v>135</v>
      </c>
      <c r="D33" s="967">
        <v>49</v>
      </c>
      <c r="E33" s="935">
        <f t="shared" si="5"/>
        <v>45971</v>
      </c>
      <c r="F33" s="936">
        <v>0.375</v>
      </c>
      <c r="G33" s="937">
        <f t="shared" si="0"/>
        <v>45970</v>
      </c>
      <c r="H33" s="938">
        <v>0.54166666666666663</v>
      </c>
      <c r="I33" s="936"/>
      <c r="J33" s="939"/>
      <c r="K33" s="940">
        <f t="shared" si="2"/>
        <v>45972</v>
      </c>
      <c r="L33" s="941"/>
      <c r="M33" s="942">
        <f>K33+9</f>
        <v>45981</v>
      </c>
      <c r="N33" s="943">
        <f>K33+14</f>
        <v>45986</v>
      </c>
      <c r="O33" s="944">
        <f>K33+8</f>
        <v>45980</v>
      </c>
      <c r="P33" s="942">
        <f>K33+12</f>
        <v>45984</v>
      </c>
      <c r="Q33" s="942">
        <f>K33+11</f>
        <v>45983</v>
      </c>
      <c r="R33" s="943"/>
      <c r="S33" s="943"/>
      <c r="T33" s="943"/>
      <c r="U33" s="945">
        <f>K33+10</f>
        <v>45982</v>
      </c>
      <c r="V33" s="945">
        <f>K33+11</f>
        <v>45983</v>
      </c>
      <c r="W33" s="943">
        <f>K33+12</f>
        <v>45984</v>
      </c>
      <c r="X33" s="946">
        <f>K33+17</f>
        <v>45989</v>
      </c>
      <c r="Y33" s="943">
        <f>K33+14</f>
        <v>45986</v>
      </c>
      <c r="Z33" s="947"/>
      <c r="AA33" s="968">
        <f>K33+14</f>
        <v>45986</v>
      </c>
      <c r="AB33" s="969">
        <f>K33+10</f>
        <v>45982</v>
      </c>
      <c r="AC33" s="970"/>
      <c r="AD33" s="971">
        <f>V33+2</f>
        <v>45985</v>
      </c>
      <c r="AE33" s="972"/>
      <c r="AF33" s="972"/>
      <c r="AG33" s="972"/>
      <c r="AH33" s="972"/>
      <c r="AI33" s="972"/>
      <c r="AJ33" s="972"/>
      <c r="AK33" s="972"/>
      <c r="AL33" s="972"/>
      <c r="AM33" s="972"/>
      <c r="AN33" s="972"/>
      <c r="AO33" s="972"/>
      <c r="AP33" s="972"/>
      <c r="AQ33" s="972"/>
    </row>
    <row r="34" spans="1:43" s="144" customFormat="1" ht="15.75" customHeight="1">
      <c r="A34" s="342" t="s">
        <v>141</v>
      </c>
      <c r="B34" s="327" t="s">
        <v>688</v>
      </c>
      <c r="C34" s="328" t="s">
        <v>135</v>
      </c>
      <c r="D34" s="378">
        <v>53</v>
      </c>
      <c r="E34" s="497">
        <f t="shared" si="5"/>
        <v>45972</v>
      </c>
      <c r="F34" s="335">
        <v>0.41666666666666669</v>
      </c>
      <c r="G34" s="332">
        <f t="shared" si="0"/>
        <v>45971</v>
      </c>
      <c r="H34" s="333">
        <v>0.58333333333333337</v>
      </c>
      <c r="I34" s="334"/>
      <c r="J34" s="507"/>
      <c r="K34" s="371">
        <f t="shared" si="2"/>
        <v>45973</v>
      </c>
      <c r="L34" s="498">
        <f>K34+12</f>
        <v>45985</v>
      </c>
      <c r="M34" s="338"/>
      <c r="N34" s="338">
        <f>K34+14</f>
        <v>45987</v>
      </c>
      <c r="O34" s="337">
        <f>K34+13</f>
        <v>45986</v>
      </c>
      <c r="P34" s="339">
        <f>K34+15</f>
        <v>45988</v>
      </c>
      <c r="Q34" s="339"/>
      <c r="R34" s="338">
        <f>K34+16</f>
        <v>45989</v>
      </c>
      <c r="S34" s="338"/>
      <c r="T34" s="338"/>
      <c r="U34" s="338">
        <f>K34+13</f>
        <v>45986</v>
      </c>
      <c r="V34" s="338">
        <f>K34+14</f>
        <v>45987</v>
      </c>
      <c r="W34" s="338">
        <f>K34+16</f>
        <v>45989</v>
      </c>
      <c r="X34" s="337"/>
      <c r="Y34" s="339">
        <f>K34+18</f>
        <v>45991</v>
      </c>
      <c r="Z34" s="686"/>
      <c r="AA34" s="503"/>
      <c r="AB34" s="499"/>
      <c r="AC34" s="500">
        <f>K34+14</f>
        <v>45987</v>
      </c>
      <c r="AD34" s="501">
        <f>V34+2</f>
        <v>45989</v>
      </c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</row>
    <row r="35" spans="1:43" s="144" customFormat="1" ht="15.75" customHeight="1">
      <c r="A35" s="342" t="s">
        <v>198</v>
      </c>
      <c r="B35" s="327" t="s">
        <v>461</v>
      </c>
      <c r="C35" s="328" t="s">
        <v>135</v>
      </c>
      <c r="D35" s="378">
        <v>29</v>
      </c>
      <c r="E35" s="497">
        <f>K35-2</f>
        <v>45969</v>
      </c>
      <c r="F35" s="335">
        <v>0.99930555555555556</v>
      </c>
      <c r="G35" s="332">
        <f t="shared" si="0"/>
        <v>45969</v>
      </c>
      <c r="H35" s="333">
        <v>0.99930555555555556</v>
      </c>
      <c r="I35" s="334">
        <f>K35-1</f>
        <v>45970</v>
      </c>
      <c r="J35" s="507">
        <v>0.99930555555555556</v>
      </c>
      <c r="K35" s="371">
        <f t="shared" si="2"/>
        <v>45971</v>
      </c>
      <c r="L35" s="498"/>
      <c r="M35" s="338"/>
      <c r="N35" s="338">
        <f>9+K35</f>
        <v>45980</v>
      </c>
      <c r="O35" s="337">
        <f>8+K35</f>
        <v>45979</v>
      </c>
      <c r="P35" s="339"/>
      <c r="Q35" s="339"/>
      <c r="R35" s="338"/>
      <c r="S35" s="338"/>
      <c r="T35" s="338"/>
      <c r="U35" s="338">
        <f>13+K35</f>
        <v>45984</v>
      </c>
      <c r="V35" s="338">
        <f>12+K35</f>
        <v>45983</v>
      </c>
      <c r="W35" s="338">
        <f>K35+11</f>
        <v>45982</v>
      </c>
      <c r="X35" s="337"/>
      <c r="Y35" s="339">
        <f>K35+18</f>
        <v>45989</v>
      </c>
      <c r="Z35" s="686"/>
      <c r="AA35" s="503">
        <f>K35+16</f>
        <v>45987</v>
      </c>
      <c r="AB35" s="499"/>
      <c r="AC35" s="500"/>
      <c r="AD35" s="501"/>
      <c r="AE35" s="410"/>
      <c r="AF35" s="410"/>
      <c r="AG35" s="410"/>
      <c r="AH35" s="410"/>
      <c r="AI35" s="410"/>
      <c r="AJ35" s="410"/>
      <c r="AK35" s="410"/>
      <c r="AL35" s="410"/>
      <c r="AM35" s="410"/>
      <c r="AN35" s="410"/>
      <c r="AO35" s="410"/>
      <c r="AP35" s="410"/>
      <c r="AQ35" s="410"/>
    </row>
    <row r="36" spans="1:43" s="144" customFormat="1" ht="15.75" customHeight="1">
      <c r="A36" s="342" t="s">
        <v>260</v>
      </c>
      <c r="B36" s="327" t="s">
        <v>597</v>
      </c>
      <c r="C36" s="328" t="s">
        <v>135</v>
      </c>
      <c r="D36" s="378">
        <v>75</v>
      </c>
      <c r="E36" s="497">
        <f t="shared" ref="E36:E40" si="6">K36-1</f>
        <v>45969</v>
      </c>
      <c r="F36" s="335">
        <v>0.375</v>
      </c>
      <c r="G36" s="332">
        <f t="shared" si="0"/>
        <v>45968</v>
      </c>
      <c r="H36" s="333">
        <v>0.54166666666666663</v>
      </c>
      <c r="I36" s="334"/>
      <c r="J36" s="507"/>
      <c r="K36" s="371">
        <f t="shared" si="2"/>
        <v>45970</v>
      </c>
      <c r="L36" s="498"/>
      <c r="M36" s="338"/>
      <c r="N36" s="338"/>
      <c r="O36" s="337"/>
      <c r="P36" s="339"/>
      <c r="Q36" s="339"/>
      <c r="R36" s="338"/>
      <c r="S36" s="338"/>
      <c r="T36" s="338"/>
      <c r="U36" s="338">
        <f>K36+8</f>
        <v>45978</v>
      </c>
      <c r="V36" s="338">
        <f>K36+8</f>
        <v>45978</v>
      </c>
      <c r="W36" s="338"/>
      <c r="X36" s="337"/>
      <c r="Y36" s="339"/>
      <c r="Z36" s="686">
        <f>K36+9</f>
        <v>45979</v>
      </c>
      <c r="AA36" s="503">
        <f>K36+9</f>
        <v>45979</v>
      </c>
      <c r="AB36" s="499"/>
      <c r="AC36" s="500"/>
      <c r="AD36" s="501"/>
      <c r="AE36" s="410"/>
      <c r="AF36" s="410"/>
      <c r="AG36" s="410"/>
      <c r="AH36" s="410"/>
      <c r="AI36" s="410"/>
      <c r="AJ36" s="410"/>
      <c r="AK36" s="410"/>
      <c r="AL36" s="410"/>
      <c r="AM36" s="410"/>
      <c r="AN36" s="410"/>
      <c r="AO36" s="410"/>
      <c r="AP36" s="410"/>
      <c r="AQ36" s="410"/>
    </row>
    <row r="37" spans="1:43" s="144" customFormat="1" ht="15.75" customHeight="1">
      <c r="A37" s="342" t="s">
        <v>459</v>
      </c>
      <c r="B37" s="327" t="s">
        <v>420</v>
      </c>
      <c r="C37" s="328" t="s">
        <v>135</v>
      </c>
      <c r="D37" s="378"/>
      <c r="E37" s="497">
        <f t="shared" si="6"/>
        <v>45969</v>
      </c>
      <c r="F37" s="335">
        <v>0.4993055555555555</v>
      </c>
      <c r="G37" s="332">
        <f t="shared" si="0"/>
        <v>45968</v>
      </c>
      <c r="H37" s="333">
        <v>0.66666666666666663</v>
      </c>
      <c r="I37" s="334"/>
      <c r="J37" s="507"/>
      <c r="K37" s="371">
        <f t="shared" si="2"/>
        <v>45970</v>
      </c>
      <c r="L37" s="498"/>
      <c r="M37" s="338">
        <f>K37+11</f>
        <v>45981</v>
      </c>
      <c r="N37" s="338"/>
      <c r="O37" s="337"/>
      <c r="P37" s="339"/>
      <c r="Q37" s="339">
        <f>K37+13</f>
        <v>45983</v>
      </c>
      <c r="R37" s="338"/>
      <c r="S37" s="338"/>
      <c r="T37" s="338"/>
      <c r="U37" s="338"/>
      <c r="V37" s="338"/>
      <c r="W37" s="338"/>
      <c r="X37" s="337"/>
      <c r="Y37" s="339"/>
      <c r="Z37" s="686"/>
      <c r="AA37" s="503"/>
      <c r="AB37" s="499"/>
      <c r="AC37" s="500"/>
      <c r="AD37" s="501"/>
      <c r="AE37" s="410"/>
      <c r="AF37" s="410"/>
      <c r="AG37" s="410"/>
      <c r="AH37" s="410"/>
      <c r="AI37" s="410"/>
      <c r="AJ37" s="410"/>
      <c r="AK37" s="410"/>
      <c r="AL37" s="410"/>
      <c r="AM37" s="410"/>
      <c r="AN37" s="410"/>
      <c r="AO37" s="410"/>
      <c r="AP37" s="410"/>
      <c r="AQ37" s="410"/>
    </row>
    <row r="38" spans="1:43" s="859" customFormat="1" ht="15.75" customHeight="1" thickBot="1">
      <c r="A38" s="348" t="s">
        <v>142</v>
      </c>
      <c r="B38" s="700" t="s">
        <v>324</v>
      </c>
      <c r="C38" s="701" t="s">
        <v>135</v>
      </c>
      <c r="D38" s="879">
        <v>62</v>
      </c>
      <c r="E38" s="850">
        <f t="shared" si="6"/>
        <v>45975</v>
      </c>
      <c r="F38" s="851">
        <v>0.16666666666666666</v>
      </c>
      <c r="G38" s="703">
        <f t="shared" si="0"/>
        <v>45974</v>
      </c>
      <c r="H38" s="978">
        <v>0.33333333333333331</v>
      </c>
      <c r="I38" s="705"/>
      <c r="J38" s="979"/>
      <c r="K38" s="852">
        <f t="shared" si="2"/>
        <v>45976</v>
      </c>
      <c r="L38" s="358">
        <f>K38+8</f>
        <v>45984</v>
      </c>
      <c r="M38" s="359"/>
      <c r="N38" s="359">
        <f>K38+10</f>
        <v>45986</v>
      </c>
      <c r="O38" s="360">
        <f>K38+10</f>
        <v>45986</v>
      </c>
      <c r="P38" s="361">
        <f>K38+18</f>
        <v>45994</v>
      </c>
      <c r="Q38" s="361"/>
      <c r="R38" s="359">
        <f>K38+12</f>
        <v>45988</v>
      </c>
      <c r="S38" s="359">
        <f>K38+12</f>
        <v>45988</v>
      </c>
      <c r="T38" s="359">
        <f>K38+12</f>
        <v>45988</v>
      </c>
      <c r="U38" s="359">
        <f>K38+9</f>
        <v>45985</v>
      </c>
      <c r="V38" s="359">
        <f>K38+10</f>
        <v>45986</v>
      </c>
      <c r="W38" s="359">
        <f>K38+12</f>
        <v>45988</v>
      </c>
      <c r="X38" s="360"/>
      <c r="Y38" s="361">
        <f>K38+12</f>
        <v>45988</v>
      </c>
      <c r="Z38" s="980"/>
      <c r="AA38" s="855"/>
      <c r="AB38" s="981"/>
      <c r="AC38" s="982">
        <f>K38+10</f>
        <v>45986</v>
      </c>
      <c r="AD38" s="983">
        <f>V38+2</f>
        <v>45988</v>
      </c>
      <c r="AE38" s="984"/>
      <c r="AF38" s="984"/>
      <c r="AG38" s="984"/>
      <c r="AH38" s="984"/>
      <c r="AI38" s="984"/>
      <c r="AJ38" s="984"/>
      <c r="AK38" s="984"/>
      <c r="AL38" s="984"/>
      <c r="AM38" s="984"/>
      <c r="AN38" s="984"/>
      <c r="AO38" s="984"/>
      <c r="AP38" s="984"/>
      <c r="AQ38" s="984"/>
    </row>
    <row r="39" spans="1:43" s="848" customFormat="1" ht="15.75" customHeight="1">
      <c r="A39" s="310" t="s">
        <v>140</v>
      </c>
      <c r="B39" s="311" t="s">
        <v>442</v>
      </c>
      <c r="C39" s="312" t="s">
        <v>135</v>
      </c>
      <c r="D39" s="372">
        <v>58</v>
      </c>
      <c r="E39" s="832">
        <f t="shared" si="6"/>
        <v>45978</v>
      </c>
      <c r="F39" s="833">
        <v>0.375</v>
      </c>
      <c r="G39" s="315">
        <f t="shared" si="0"/>
        <v>45977</v>
      </c>
      <c r="H39" s="834">
        <v>0.54166666666666663</v>
      </c>
      <c r="I39" s="833"/>
      <c r="J39" s="835"/>
      <c r="K39" s="836">
        <f t="shared" si="2"/>
        <v>45979</v>
      </c>
      <c r="L39" s="837"/>
      <c r="M39" s="838">
        <f>K39+9</f>
        <v>45988</v>
      </c>
      <c r="N39" s="323">
        <f>K39+14</f>
        <v>45993</v>
      </c>
      <c r="O39" s="839">
        <f>K39+8</f>
        <v>45987</v>
      </c>
      <c r="P39" s="838">
        <f>K39+12</f>
        <v>45991</v>
      </c>
      <c r="Q39" s="838">
        <f>K39+11</f>
        <v>45990</v>
      </c>
      <c r="R39" s="323"/>
      <c r="S39" s="323"/>
      <c r="T39" s="323"/>
      <c r="U39" s="840">
        <f>K39+10</f>
        <v>45989</v>
      </c>
      <c r="V39" s="840">
        <f>K39+11</f>
        <v>45990</v>
      </c>
      <c r="W39" s="323">
        <f>K39+12</f>
        <v>45991</v>
      </c>
      <c r="X39" s="841">
        <f>K39+17</f>
        <v>45996</v>
      </c>
      <c r="Y39" s="323">
        <f>K39+14</f>
        <v>45993</v>
      </c>
      <c r="Z39" s="842"/>
      <c r="AA39" s="843">
        <f>K39+14</f>
        <v>45993</v>
      </c>
      <c r="AB39" s="844">
        <f>K39+10</f>
        <v>45989</v>
      </c>
      <c r="AC39" s="845"/>
      <c r="AD39" s="846">
        <f>V39+2</f>
        <v>45992</v>
      </c>
      <c r="AE39" s="847"/>
      <c r="AF39" s="847"/>
      <c r="AG39" s="847"/>
      <c r="AH39" s="847"/>
      <c r="AI39" s="847"/>
      <c r="AJ39" s="847"/>
      <c r="AK39" s="847"/>
      <c r="AL39" s="847"/>
      <c r="AM39" s="847"/>
      <c r="AN39" s="847"/>
      <c r="AO39" s="847"/>
      <c r="AP39" s="847"/>
      <c r="AQ39" s="847"/>
    </row>
    <row r="40" spans="1:43" s="144" customFormat="1" ht="15.75" customHeight="1">
      <c r="A40" s="342" t="s">
        <v>141</v>
      </c>
      <c r="B40" s="327" t="s">
        <v>420</v>
      </c>
      <c r="C40" s="328" t="s">
        <v>135</v>
      </c>
      <c r="D40" s="378">
        <v>0</v>
      </c>
      <c r="E40" s="497">
        <f t="shared" si="6"/>
        <v>45979</v>
      </c>
      <c r="F40" s="681">
        <v>0.41666666666666669</v>
      </c>
      <c r="G40" s="332">
        <f t="shared" si="0"/>
        <v>45978</v>
      </c>
      <c r="H40" s="345">
        <v>0.58333333333333337</v>
      </c>
      <c r="I40" s="681"/>
      <c r="J40" s="682"/>
      <c r="K40" s="371">
        <f t="shared" si="2"/>
        <v>45980</v>
      </c>
      <c r="L40" s="683">
        <f>K40+12</f>
        <v>45992</v>
      </c>
      <c r="M40" s="339"/>
      <c r="N40" s="339">
        <f>K40+14</f>
        <v>45994</v>
      </c>
      <c r="O40" s="502">
        <f>K40+13</f>
        <v>45993</v>
      </c>
      <c r="P40" s="339">
        <f>K40+15</f>
        <v>45995</v>
      </c>
      <c r="Q40" s="339"/>
      <c r="R40" s="339">
        <f>K40+16</f>
        <v>45996</v>
      </c>
      <c r="S40" s="339"/>
      <c r="T40" s="339"/>
      <c r="U40" s="339">
        <f>K40+13</f>
        <v>45993</v>
      </c>
      <c r="V40" s="339">
        <f>K40+14</f>
        <v>45994</v>
      </c>
      <c r="W40" s="339">
        <f>K40+16</f>
        <v>45996</v>
      </c>
      <c r="X40" s="502"/>
      <c r="Y40" s="339">
        <f>K40+18</f>
        <v>45998</v>
      </c>
      <c r="Z40" s="340"/>
      <c r="AA40" s="503"/>
      <c r="AB40" s="499"/>
      <c r="AC40" s="504">
        <f>K40+14</f>
        <v>45994</v>
      </c>
      <c r="AD40" s="504">
        <f>V40+2</f>
        <v>45996</v>
      </c>
      <c r="AE40" s="849"/>
      <c r="AF40" s="849"/>
      <c r="AG40" s="849"/>
      <c r="AH40" s="849"/>
      <c r="AI40" s="849"/>
      <c r="AJ40" s="849"/>
      <c r="AK40" s="849"/>
      <c r="AL40" s="849"/>
      <c r="AM40" s="849"/>
      <c r="AN40" s="849"/>
      <c r="AO40" s="849"/>
      <c r="AP40" s="849"/>
      <c r="AQ40" s="849"/>
    </row>
    <row r="41" spans="1:43" s="144" customFormat="1" ht="15.75" customHeight="1">
      <c r="A41" s="342" t="s">
        <v>198</v>
      </c>
      <c r="B41" s="327" t="s">
        <v>521</v>
      </c>
      <c r="C41" s="328" t="s">
        <v>135</v>
      </c>
      <c r="D41" s="378">
        <v>20</v>
      </c>
      <c r="E41" s="497">
        <f>K41-2</f>
        <v>45976</v>
      </c>
      <c r="F41" s="335">
        <v>0.99930555555555556</v>
      </c>
      <c r="G41" s="332">
        <f t="shared" si="0"/>
        <v>45976</v>
      </c>
      <c r="H41" s="333">
        <v>0.99930555555555556</v>
      </c>
      <c r="I41" s="334">
        <f>K41-1</f>
        <v>45977</v>
      </c>
      <c r="J41" s="507">
        <v>0.99930555555555556</v>
      </c>
      <c r="K41" s="371">
        <f t="shared" si="2"/>
        <v>45978</v>
      </c>
      <c r="L41" s="498"/>
      <c r="M41" s="338"/>
      <c r="N41" s="338">
        <f>9+K41</f>
        <v>45987</v>
      </c>
      <c r="O41" s="337">
        <f>8+K41</f>
        <v>45986</v>
      </c>
      <c r="P41" s="339"/>
      <c r="Q41" s="339"/>
      <c r="R41" s="338"/>
      <c r="S41" s="338"/>
      <c r="T41" s="338"/>
      <c r="U41" s="338">
        <f>13+K41</f>
        <v>45991</v>
      </c>
      <c r="V41" s="338">
        <f>12+K41</f>
        <v>45990</v>
      </c>
      <c r="W41" s="338">
        <f>K41+11</f>
        <v>45989</v>
      </c>
      <c r="X41" s="337"/>
      <c r="Y41" s="339">
        <f>K41+18</f>
        <v>45996</v>
      </c>
      <c r="Z41" s="686"/>
      <c r="AA41" s="503">
        <f>K41+16</f>
        <v>45994</v>
      </c>
      <c r="AB41" s="499"/>
      <c r="AC41" s="500"/>
      <c r="AD41" s="501"/>
      <c r="AE41" s="410"/>
      <c r="AF41" s="410"/>
      <c r="AG41" s="410"/>
      <c r="AH41" s="410"/>
      <c r="AI41" s="410"/>
      <c r="AJ41" s="410"/>
      <c r="AK41" s="410"/>
      <c r="AL41" s="410"/>
      <c r="AM41" s="410"/>
      <c r="AN41" s="410"/>
      <c r="AO41" s="410"/>
      <c r="AP41" s="410"/>
      <c r="AQ41" s="410"/>
    </row>
    <row r="42" spans="1:43" s="144" customFormat="1" ht="15.75" customHeight="1">
      <c r="A42" s="342" t="s">
        <v>260</v>
      </c>
      <c r="B42" s="327" t="s">
        <v>452</v>
      </c>
      <c r="C42" s="328" t="s">
        <v>135</v>
      </c>
      <c r="D42" s="378">
        <v>51</v>
      </c>
      <c r="E42" s="497">
        <f t="shared" ref="E42:E46" si="7">K42-1</f>
        <v>45976</v>
      </c>
      <c r="F42" s="335">
        <v>0.375</v>
      </c>
      <c r="G42" s="332">
        <f t="shared" si="0"/>
        <v>45975</v>
      </c>
      <c r="H42" s="333">
        <v>0.54166666666666663</v>
      </c>
      <c r="I42" s="334"/>
      <c r="J42" s="335"/>
      <c r="K42" s="371">
        <f t="shared" si="2"/>
        <v>45977</v>
      </c>
      <c r="L42" s="498"/>
      <c r="M42" s="338"/>
      <c r="N42" s="338"/>
      <c r="O42" s="337"/>
      <c r="P42" s="339"/>
      <c r="Q42" s="339"/>
      <c r="R42" s="338"/>
      <c r="S42" s="338"/>
      <c r="T42" s="338"/>
      <c r="U42" s="338">
        <f>K42+8</f>
        <v>45985</v>
      </c>
      <c r="V42" s="338">
        <f>K42+8</f>
        <v>45985</v>
      </c>
      <c r="W42" s="338"/>
      <c r="X42" s="337"/>
      <c r="Y42" s="339"/>
      <c r="Z42" s="684">
        <f>K42+9</f>
        <v>45986</v>
      </c>
      <c r="AA42" s="685">
        <f>K42+9</f>
        <v>45986</v>
      </c>
      <c r="AB42" s="499"/>
      <c r="AC42" s="500"/>
      <c r="AD42" s="501"/>
      <c r="AE42" s="410"/>
      <c r="AF42" s="410"/>
      <c r="AG42" s="410"/>
      <c r="AH42" s="410"/>
      <c r="AI42" s="410"/>
      <c r="AJ42" s="410"/>
      <c r="AK42" s="410"/>
      <c r="AL42" s="410"/>
      <c r="AM42" s="410"/>
      <c r="AN42" s="410"/>
      <c r="AO42" s="410"/>
      <c r="AP42" s="410"/>
      <c r="AQ42" s="410"/>
    </row>
    <row r="43" spans="1:43" s="144" customFormat="1" ht="15.75" customHeight="1">
      <c r="A43" s="342" t="s">
        <v>459</v>
      </c>
      <c r="B43" s="327" t="s">
        <v>598</v>
      </c>
      <c r="C43" s="328" t="s">
        <v>135</v>
      </c>
      <c r="D43" s="378">
        <v>20</v>
      </c>
      <c r="E43" s="497">
        <f t="shared" si="7"/>
        <v>45976</v>
      </c>
      <c r="F43" s="335">
        <v>0.4993055555555555</v>
      </c>
      <c r="G43" s="332">
        <f t="shared" si="0"/>
        <v>45975</v>
      </c>
      <c r="H43" s="333">
        <v>0.66666666666666663</v>
      </c>
      <c r="I43" s="334"/>
      <c r="J43" s="335"/>
      <c r="K43" s="371">
        <f t="shared" si="2"/>
        <v>45977</v>
      </c>
      <c r="L43" s="498"/>
      <c r="M43" s="338">
        <f>K43+11</f>
        <v>45988</v>
      </c>
      <c r="N43" s="338"/>
      <c r="O43" s="337"/>
      <c r="P43" s="339"/>
      <c r="Q43" s="339">
        <f>M43+13</f>
        <v>46001</v>
      </c>
      <c r="R43" s="338"/>
      <c r="S43" s="338"/>
      <c r="T43" s="338"/>
      <c r="U43" s="338"/>
      <c r="V43" s="338"/>
      <c r="W43" s="338"/>
      <c r="X43" s="337"/>
      <c r="Y43" s="339"/>
      <c r="Z43" s="684"/>
      <c r="AA43" s="685"/>
      <c r="AB43" s="499"/>
      <c r="AC43" s="500"/>
      <c r="AD43" s="501"/>
      <c r="AE43" s="410"/>
      <c r="AF43" s="410"/>
      <c r="AG43" s="410"/>
      <c r="AH43" s="410"/>
      <c r="AI43" s="410"/>
      <c r="AJ43" s="410"/>
      <c r="AK43" s="410"/>
      <c r="AL43" s="410"/>
      <c r="AM43" s="410"/>
      <c r="AN43" s="410"/>
      <c r="AO43" s="410"/>
      <c r="AP43" s="410"/>
      <c r="AQ43" s="410"/>
    </row>
    <row r="44" spans="1:43" s="859" customFormat="1" ht="15.75" customHeight="1" thickBot="1">
      <c r="A44" s="348" t="s">
        <v>142</v>
      </c>
      <c r="B44" s="700" t="s">
        <v>613</v>
      </c>
      <c r="C44" s="701" t="s">
        <v>135</v>
      </c>
      <c r="D44" s="879">
        <v>72</v>
      </c>
      <c r="E44" s="850">
        <f t="shared" si="7"/>
        <v>45982</v>
      </c>
      <c r="F44" s="851">
        <v>0.16666666666666666</v>
      </c>
      <c r="G44" s="703">
        <f t="shared" si="0"/>
        <v>45981</v>
      </c>
      <c r="H44" s="704">
        <v>0.33333333333333331</v>
      </c>
      <c r="I44" s="705"/>
      <c r="J44" s="706"/>
      <c r="K44" s="852">
        <f t="shared" si="2"/>
        <v>45983</v>
      </c>
      <c r="L44" s="358">
        <f>K44+8</f>
        <v>45991</v>
      </c>
      <c r="M44" s="359"/>
      <c r="N44" s="359">
        <f>K44+10</f>
        <v>45993</v>
      </c>
      <c r="O44" s="360">
        <f>K44+10</f>
        <v>45993</v>
      </c>
      <c r="P44" s="361">
        <f>K44+18</f>
        <v>46001</v>
      </c>
      <c r="Q44" s="361"/>
      <c r="R44" s="361">
        <f>K44+12</f>
        <v>45995</v>
      </c>
      <c r="S44" s="361">
        <f>K44+12</f>
        <v>45995</v>
      </c>
      <c r="T44" s="361">
        <f>K44+12</f>
        <v>45995</v>
      </c>
      <c r="U44" s="361">
        <f>K44+9</f>
        <v>45992</v>
      </c>
      <c r="V44" s="361">
        <f>K44+10</f>
        <v>45993</v>
      </c>
      <c r="W44" s="361">
        <f>K44+12</f>
        <v>45995</v>
      </c>
      <c r="X44" s="853"/>
      <c r="Y44" s="361">
        <f>K44+12</f>
        <v>45995</v>
      </c>
      <c r="Z44" s="854"/>
      <c r="AA44" s="855"/>
      <c r="AB44" s="856"/>
      <c r="AC44" s="857">
        <f>K44+10</f>
        <v>45993</v>
      </c>
      <c r="AD44" s="857">
        <f>V44+2</f>
        <v>45995</v>
      </c>
      <c r="AE44" s="858"/>
      <c r="AF44" s="858"/>
      <c r="AG44" s="858"/>
      <c r="AH44" s="858"/>
      <c r="AI44" s="858"/>
      <c r="AJ44" s="858"/>
      <c r="AK44" s="858"/>
      <c r="AL44" s="858"/>
      <c r="AM44" s="858"/>
      <c r="AN44" s="858"/>
      <c r="AO44" s="858"/>
      <c r="AP44" s="858"/>
      <c r="AQ44" s="858"/>
    </row>
    <row r="45" spans="1:43" s="848" customFormat="1" ht="15.75" customHeight="1">
      <c r="A45" s="310" t="s">
        <v>140</v>
      </c>
      <c r="B45" s="311" t="s">
        <v>644</v>
      </c>
      <c r="C45" s="312" t="s">
        <v>135</v>
      </c>
      <c r="D45" s="372">
        <v>84</v>
      </c>
      <c r="E45" s="832">
        <f t="shared" si="7"/>
        <v>45985</v>
      </c>
      <c r="F45" s="833">
        <v>0.375</v>
      </c>
      <c r="G45" s="933">
        <f t="shared" ref="G45:G56" si="8">K45-2</f>
        <v>45984</v>
      </c>
      <c r="H45" s="834">
        <v>0.54166666666666663</v>
      </c>
      <c r="I45" s="833"/>
      <c r="J45" s="835"/>
      <c r="K45" s="836">
        <f t="shared" si="2"/>
        <v>45986</v>
      </c>
      <c r="L45" s="837"/>
      <c r="M45" s="838">
        <f>K45+9</f>
        <v>45995</v>
      </c>
      <c r="N45" s="323">
        <f>K45+14</f>
        <v>46000</v>
      </c>
      <c r="O45" s="839">
        <f>K45+8</f>
        <v>45994</v>
      </c>
      <c r="P45" s="838">
        <f>K45+12</f>
        <v>45998</v>
      </c>
      <c r="Q45" s="838">
        <f>K45+11</f>
        <v>45997</v>
      </c>
      <c r="R45" s="323"/>
      <c r="S45" s="323"/>
      <c r="T45" s="323"/>
      <c r="U45" s="840">
        <f>K45+10</f>
        <v>45996</v>
      </c>
      <c r="V45" s="840">
        <f>K45+11</f>
        <v>45997</v>
      </c>
      <c r="W45" s="323">
        <f>K45+12</f>
        <v>45998</v>
      </c>
      <c r="X45" s="841">
        <f>K45+17</f>
        <v>46003</v>
      </c>
      <c r="Y45" s="323">
        <f>K45+14</f>
        <v>46000</v>
      </c>
      <c r="Z45" s="842"/>
      <c r="AA45" s="843">
        <f>K45+14</f>
        <v>46000</v>
      </c>
      <c r="AB45" s="844">
        <f>K45+10</f>
        <v>45996</v>
      </c>
      <c r="AC45" s="845"/>
      <c r="AD45" s="846">
        <f>V45+2</f>
        <v>45999</v>
      </c>
      <c r="AE45" s="847"/>
      <c r="AF45" s="847"/>
      <c r="AG45" s="847"/>
      <c r="AH45" s="847"/>
      <c r="AI45" s="847"/>
      <c r="AJ45" s="847"/>
      <c r="AK45" s="847"/>
      <c r="AL45" s="847"/>
      <c r="AM45" s="847"/>
      <c r="AN45" s="847"/>
      <c r="AO45" s="847"/>
      <c r="AP45" s="847"/>
      <c r="AQ45" s="847"/>
    </row>
    <row r="46" spans="1:43" s="144" customFormat="1" ht="15.75" customHeight="1">
      <c r="A46" s="342" t="s">
        <v>141</v>
      </c>
      <c r="B46" s="327" t="s">
        <v>690</v>
      </c>
      <c r="C46" s="328" t="s">
        <v>135</v>
      </c>
      <c r="D46" s="378">
        <v>53</v>
      </c>
      <c r="E46" s="497">
        <f t="shared" si="7"/>
        <v>45986</v>
      </c>
      <c r="F46" s="681">
        <v>0.41666666666666669</v>
      </c>
      <c r="G46" s="1105">
        <f t="shared" si="8"/>
        <v>45985</v>
      </c>
      <c r="H46" s="345">
        <v>0.58333333333333337</v>
      </c>
      <c r="I46" s="681"/>
      <c r="J46" s="682"/>
      <c r="K46" s="371">
        <f t="shared" si="2"/>
        <v>45987</v>
      </c>
      <c r="L46" s="683">
        <f>K46+12</f>
        <v>45999</v>
      </c>
      <c r="M46" s="339"/>
      <c r="N46" s="339">
        <f>K46+14</f>
        <v>46001</v>
      </c>
      <c r="O46" s="502">
        <f>K46+13</f>
        <v>46000</v>
      </c>
      <c r="P46" s="339">
        <f>K46+15</f>
        <v>46002</v>
      </c>
      <c r="Q46" s="339"/>
      <c r="R46" s="339">
        <f>K46+16</f>
        <v>46003</v>
      </c>
      <c r="S46" s="339"/>
      <c r="T46" s="339"/>
      <c r="U46" s="339">
        <f>K46+13</f>
        <v>46000</v>
      </c>
      <c r="V46" s="339">
        <f>K46+14</f>
        <v>46001</v>
      </c>
      <c r="W46" s="339">
        <f>K46+16</f>
        <v>46003</v>
      </c>
      <c r="X46" s="502"/>
      <c r="Y46" s="339">
        <f>K46+18</f>
        <v>46005</v>
      </c>
      <c r="Z46" s="340"/>
      <c r="AA46" s="503"/>
      <c r="AB46" s="499"/>
      <c r="AC46" s="504">
        <f>K46+14</f>
        <v>46001</v>
      </c>
      <c r="AD46" s="504">
        <f>V46+2</f>
        <v>46003</v>
      </c>
      <c r="AE46" s="849"/>
      <c r="AF46" s="849"/>
      <c r="AG46" s="849"/>
      <c r="AH46" s="849"/>
      <c r="AI46" s="849"/>
      <c r="AJ46" s="849"/>
      <c r="AK46" s="849"/>
      <c r="AL46" s="849"/>
      <c r="AM46" s="849"/>
      <c r="AN46" s="849"/>
      <c r="AO46" s="849"/>
      <c r="AP46" s="849"/>
      <c r="AQ46" s="849"/>
    </row>
    <row r="47" spans="1:43" s="144" customFormat="1" ht="15.75" customHeight="1">
      <c r="A47" s="342" t="s">
        <v>198</v>
      </c>
      <c r="B47" s="327" t="s">
        <v>689</v>
      </c>
      <c r="C47" s="328" t="s">
        <v>135</v>
      </c>
      <c r="D47" s="378">
        <v>14</v>
      </c>
      <c r="E47" s="497">
        <f>K47-2</f>
        <v>45983</v>
      </c>
      <c r="F47" s="335">
        <v>0.99930555555555556</v>
      </c>
      <c r="G47" s="332">
        <f>K47-2</f>
        <v>45983</v>
      </c>
      <c r="H47" s="333">
        <v>0.99930555555555556</v>
      </c>
      <c r="I47" s="334">
        <f>K47-1</f>
        <v>45984</v>
      </c>
      <c r="J47" s="507">
        <v>0.99930555555555556</v>
      </c>
      <c r="K47" s="371">
        <f t="shared" si="2"/>
        <v>45985</v>
      </c>
      <c r="L47" s="498"/>
      <c r="M47" s="338"/>
      <c r="N47" s="338">
        <f>9+K47</f>
        <v>45994</v>
      </c>
      <c r="O47" s="337">
        <f>8+K47</f>
        <v>45993</v>
      </c>
      <c r="P47" s="339"/>
      <c r="Q47" s="339"/>
      <c r="R47" s="338"/>
      <c r="S47" s="338"/>
      <c r="T47" s="338"/>
      <c r="U47" s="338">
        <f>13+K47</f>
        <v>45998</v>
      </c>
      <c r="V47" s="338">
        <f>12+K47</f>
        <v>45997</v>
      </c>
      <c r="W47" s="338">
        <f>K47+11</f>
        <v>45996</v>
      </c>
      <c r="X47" s="337"/>
      <c r="Y47" s="339">
        <f>K47+18</f>
        <v>46003</v>
      </c>
      <c r="Z47" s="686"/>
      <c r="AA47" s="503">
        <f>K47+16</f>
        <v>46001</v>
      </c>
      <c r="AB47" s="499"/>
      <c r="AC47" s="500"/>
      <c r="AD47" s="501"/>
      <c r="AE47" s="410"/>
      <c r="AF47" s="410"/>
      <c r="AG47" s="410"/>
      <c r="AH47" s="410"/>
      <c r="AI47" s="410"/>
      <c r="AJ47" s="410"/>
      <c r="AK47" s="410"/>
      <c r="AL47" s="410"/>
      <c r="AM47" s="410"/>
      <c r="AN47" s="410"/>
      <c r="AO47" s="410"/>
      <c r="AP47" s="410"/>
      <c r="AQ47" s="410"/>
    </row>
    <row r="48" spans="1:43" s="144" customFormat="1" ht="15.75" customHeight="1">
      <c r="A48" s="342" t="s">
        <v>260</v>
      </c>
      <c r="B48" s="327" t="s">
        <v>402</v>
      </c>
      <c r="C48" s="328" t="s">
        <v>135</v>
      </c>
      <c r="D48" s="378">
        <v>79</v>
      </c>
      <c r="E48" s="497">
        <f t="shared" ref="E48:E52" si="9">K48-1</f>
        <v>45983</v>
      </c>
      <c r="F48" s="335">
        <v>0.375</v>
      </c>
      <c r="G48" s="332">
        <f>K48-2</f>
        <v>45982</v>
      </c>
      <c r="H48" s="333">
        <v>0.54166666666666663</v>
      </c>
      <c r="I48" s="334"/>
      <c r="J48" s="335"/>
      <c r="K48" s="371">
        <f t="shared" si="2"/>
        <v>45984</v>
      </c>
      <c r="L48" s="498"/>
      <c r="M48" s="338"/>
      <c r="N48" s="338"/>
      <c r="O48" s="337"/>
      <c r="P48" s="339"/>
      <c r="Q48" s="339"/>
      <c r="R48" s="338"/>
      <c r="S48" s="338"/>
      <c r="T48" s="338"/>
      <c r="U48" s="338">
        <f>K48+8</f>
        <v>45992</v>
      </c>
      <c r="V48" s="338">
        <f>K48+8</f>
        <v>45992</v>
      </c>
      <c r="W48" s="338"/>
      <c r="X48" s="337"/>
      <c r="Y48" s="339"/>
      <c r="Z48" s="684">
        <f>K48+9</f>
        <v>45993</v>
      </c>
      <c r="AA48" s="685">
        <f>K48+9</f>
        <v>45993</v>
      </c>
      <c r="AB48" s="499"/>
      <c r="AC48" s="500"/>
      <c r="AD48" s="501"/>
      <c r="AE48" s="410"/>
      <c r="AF48" s="410"/>
      <c r="AG48" s="410"/>
      <c r="AH48" s="410"/>
      <c r="AI48" s="410"/>
      <c r="AJ48" s="410"/>
      <c r="AK48" s="410"/>
      <c r="AL48" s="410"/>
      <c r="AM48" s="410"/>
      <c r="AN48" s="410"/>
      <c r="AO48" s="410"/>
      <c r="AP48" s="410"/>
      <c r="AQ48" s="410"/>
    </row>
    <row r="49" spans="1:43" s="144" customFormat="1" ht="15.75" customHeight="1">
      <c r="A49" s="342" t="s">
        <v>459</v>
      </c>
      <c r="B49" s="327" t="s">
        <v>599</v>
      </c>
      <c r="C49" s="328" t="s">
        <v>135</v>
      </c>
      <c r="D49" s="378">
        <v>33</v>
      </c>
      <c r="E49" s="497">
        <f t="shared" si="9"/>
        <v>45983</v>
      </c>
      <c r="F49" s="335">
        <v>0.4993055555555555</v>
      </c>
      <c r="G49" s="332">
        <f>K49-2</f>
        <v>45982</v>
      </c>
      <c r="H49" s="333">
        <v>0.66666666666666663</v>
      </c>
      <c r="I49" s="334"/>
      <c r="J49" s="335"/>
      <c r="K49" s="371">
        <f t="shared" si="2"/>
        <v>45984</v>
      </c>
      <c r="L49" s="498"/>
      <c r="M49" s="338">
        <f>K49+11</f>
        <v>45995</v>
      </c>
      <c r="N49" s="338"/>
      <c r="O49" s="337"/>
      <c r="P49" s="339"/>
      <c r="Q49" s="339">
        <f>K49+13</f>
        <v>45997</v>
      </c>
      <c r="R49" s="338"/>
      <c r="S49" s="338"/>
      <c r="T49" s="338"/>
      <c r="U49" s="338"/>
      <c r="V49" s="338"/>
      <c r="W49" s="338"/>
      <c r="X49" s="337"/>
      <c r="Y49" s="339"/>
      <c r="Z49" s="684"/>
      <c r="AA49" s="685"/>
      <c r="AB49" s="499"/>
      <c r="AC49" s="500"/>
      <c r="AD49" s="501"/>
      <c r="AE49" s="410"/>
      <c r="AF49" s="410"/>
      <c r="AG49" s="410"/>
      <c r="AH49" s="410"/>
      <c r="AI49" s="410"/>
      <c r="AJ49" s="410"/>
      <c r="AK49" s="410"/>
      <c r="AL49" s="410"/>
      <c r="AM49" s="410"/>
      <c r="AN49" s="410"/>
      <c r="AO49" s="410"/>
      <c r="AP49" s="410"/>
      <c r="AQ49" s="410"/>
    </row>
    <row r="50" spans="1:43" s="859" customFormat="1" ht="15.75" customHeight="1" thickBot="1">
      <c r="A50" s="348" t="s">
        <v>142</v>
      </c>
      <c r="B50" s="700" t="s">
        <v>420</v>
      </c>
      <c r="C50" s="701" t="s">
        <v>135</v>
      </c>
      <c r="D50" s="879">
        <v>0</v>
      </c>
      <c r="E50" s="850">
        <f t="shared" si="9"/>
        <v>45989</v>
      </c>
      <c r="F50" s="851">
        <v>0.16666666666666666</v>
      </c>
      <c r="G50" s="703">
        <f t="shared" si="8"/>
        <v>45988</v>
      </c>
      <c r="H50" s="704">
        <v>0.33333333333333331</v>
      </c>
      <c r="I50" s="705"/>
      <c r="J50" s="706"/>
      <c r="K50" s="852">
        <f t="shared" si="2"/>
        <v>45990</v>
      </c>
      <c r="L50" s="358">
        <f>K50+8</f>
        <v>45998</v>
      </c>
      <c r="M50" s="359"/>
      <c r="N50" s="359">
        <f>K50+10</f>
        <v>46000</v>
      </c>
      <c r="O50" s="360">
        <f>K50+10</f>
        <v>46000</v>
      </c>
      <c r="P50" s="361">
        <f>K50+18</f>
        <v>46008</v>
      </c>
      <c r="Q50" s="361"/>
      <c r="R50" s="361">
        <f>K50+12</f>
        <v>46002</v>
      </c>
      <c r="S50" s="361">
        <f>K50+12</f>
        <v>46002</v>
      </c>
      <c r="T50" s="361">
        <f>K50+12</f>
        <v>46002</v>
      </c>
      <c r="U50" s="361">
        <f>K50+9</f>
        <v>45999</v>
      </c>
      <c r="V50" s="361">
        <f>K50+10</f>
        <v>46000</v>
      </c>
      <c r="W50" s="361">
        <f>K50+12</f>
        <v>46002</v>
      </c>
      <c r="X50" s="853"/>
      <c r="Y50" s="361">
        <f>K50+12</f>
        <v>46002</v>
      </c>
      <c r="Z50" s="854"/>
      <c r="AA50" s="855"/>
      <c r="AB50" s="856"/>
      <c r="AC50" s="857">
        <f>K50+10</f>
        <v>46000</v>
      </c>
      <c r="AD50" s="857">
        <f>V50+2</f>
        <v>46002</v>
      </c>
      <c r="AE50" s="858"/>
      <c r="AF50" s="858"/>
      <c r="AG50" s="858"/>
      <c r="AH50" s="858"/>
      <c r="AI50" s="858"/>
      <c r="AJ50" s="858"/>
      <c r="AK50" s="858"/>
      <c r="AL50" s="858"/>
      <c r="AM50" s="858"/>
      <c r="AN50" s="858"/>
      <c r="AO50" s="858"/>
      <c r="AP50" s="858"/>
      <c r="AQ50" s="858"/>
    </row>
    <row r="51" spans="1:43" s="848" customFormat="1" ht="15.75" customHeight="1">
      <c r="A51" s="310" t="s">
        <v>140</v>
      </c>
      <c r="B51" s="311" t="s">
        <v>451</v>
      </c>
      <c r="C51" s="312" t="s">
        <v>135</v>
      </c>
      <c r="D51" s="372">
        <v>50</v>
      </c>
      <c r="E51" s="832">
        <f t="shared" si="9"/>
        <v>45992</v>
      </c>
      <c r="F51" s="833">
        <v>0.375</v>
      </c>
      <c r="G51" s="315">
        <f t="shared" si="8"/>
        <v>45991</v>
      </c>
      <c r="H51" s="834">
        <v>0.54166666666666663</v>
      </c>
      <c r="I51" s="833"/>
      <c r="J51" s="835"/>
      <c r="K51" s="836">
        <f t="shared" si="2"/>
        <v>45993</v>
      </c>
      <c r="L51" s="837"/>
      <c r="M51" s="838">
        <f>K51+9</f>
        <v>46002</v>
      </c>
      <c r="N51" s="323">
        <f>K51+14</f>
        <v>46007</v>
      </c>
      <c r="O51" s="839">
        <f>K51+8</f>
        <v>46001</v>
      </c>
      <c r="P51" s="838">
        <f>K51+12</f>
        <v>46005</v>
      </c>
      <c r="Q51" s="838">
        <f>K51+11</f>
        <v>46004</v>
      </c>
      <c r="R51" s="323"/>
      <c r="S51" s="323"/>
      <c r="T51" s="323"/>
      <c r="U51" s="840">
        <f>K51+10</f>
        <v>46003</v>
      </c>
      <c r="V51" s="840">
        <f>K51+11</f>
        <v>46004</v>
      </c>
      <c r="W51" s="323">
        <f>K51+12</f>
        <v>46005</v>
      </c>
      <c r="X51" s="841">
        <f>K51+17</f>
        <v>46010</v>
      </c>
      <c r="Y51" s="323">
        <f>K51+14</f>
        <v>46007</v>
      </c>
      <c r="Z51" s="842"/>
      <c r="AA51" s="843">
        <f>K51+14</f>
        <v>46007</v>
      </c>
      <c r="AB51" s="844">
        <f>K51+10</f>
        <v>46003</v>
      </c>
      <c r="AC51" s="845"/>
      <c r="AD51" s="846">
        <f>V51+2</f>
        <v>46006</v>
      </c>
      <c r="AE51" s="847"/>
      <c r="AF51" s="847"/>
      <c r="AG51" s="847"/>
      <c r="AH51" s="847"/>
      <c r="AI51" s="847"/>
      <c r="AJ51" s="847"/>
      <c r="AK51" s="847"/>
      <c r="AL51" s="847"/>
      <c r="AM51" s="847"/>
      <c r="AN51" s="847"/>
      <c r="AO51" s="847"/>
      <c r="AP51" s="847"/>
      <c r="AQ51" s="847"/>
    </row>
    <row r="52" spans="1:43" s="144" customFormat="1" ht="17.25" customHeight="1">
      <c r="A52" s="342" t="s">
        <v>141</v>
      </c>
      <c r="B52" s="327" t="s">
        <v>634</v>
      </c>
      <c r="C52" s="328" t="s">
        <v>135</v>
      </c>
      <c r="D52" s="378">
        <v>112</v>
      </c>
      <c r="E52" s="497">
        <f t="shared" si="9"/>
        <v>45993</v>
      </c>
      <c r="F52" s="681">
        <v>0.41666666666666669</v>
      </c>
      <c r="G52" s="332">
        <f t="shared" si="8"/>
        <v>45992</v>
      </c>
      <c r="H52" s="345">
        <v>0.58333333333333337</v>
      </c>
      <c r="I52" s="681"/>
      <c r="J52" s="682"/>
      <c r="K52" s="371">
        <f t="shared" si="2"/>
        <v>45994</v>
      </c>
      <c r="L52" s="683">
        <f>K52+12</f>
        <v>46006</v>
      </c>
      <c r="M52" s="339"/>
      <c r="N52" s="339">
        <f>K52+14</f>
        <v>46008</v>
      </c>
      <c r="O52" s="502">
        <f>K52+13</f>
        <v>46007</v>
      </c>
      <c r="P52" s="339">
        <f>K52+15</f>
        <v>46009</v>
      </c>
      <c r="Q52" s="339"/>
      <c r="R52" s="339">
        <f>K52+16</f>
        <v>46010</v>
      </c>
      <c r="S52" s="339"/>
      <c r="T52" s="339"/>
      <c r="U52" s="339">
        <f>K52+13</f>
        <v>46007</v>
      </c>
      <c r="V52" s="339">
        <f>K52+14</f>
        <v>46008</v>
      </c>
      <c r="W52" s="339">
        <f>K52+16</f>
        <v>46010</v>
      </c>
      <c r="X52" s="502"/>
      <c r="Y52" s="339">
        <f>K52+18</f>
        <v>46012</v>
      </c>
      <c r="Z52" s="340"/>
      <c r="AA52" s="503"/>
      <c r="AB52" s="499"/>
      <c r="AC52" s="504">
        <f>K52+14</f>
        <v>46008</v>
      </c>
      <c r="AD52" s="504">
        <f>V52+2</f>
        <v>46010</v>
      </c>
      <c r="AE52" s="849"/>
      <c r="AF52" s="849"/>
      <c r="AG52" s="849"/>
      <c r="AH52" s="849"/>
      <c r="AI52" s="849"/>
      <c r="AJ52" s="849"/>
      <c r="AK52" s="849"/>
      <c r="AL52" s="849"/>
      <c r="AM52" s="849"/>
      <c r="AN52" s="849"/>
      <c r="AO52" s="849"/>
      <c r="AP52" s="849"/>
      <c r="AQ52" s="849"/>
    </row>
    <row r="53" spans="1:43" s="144" customFormat="1" ht="15.75" customHeight="1">
      <c r="A53" s="342" t="s">
        <v>198</v>
      </c>
      <c r="B53" s="327" t="s">
        <v>520</v>
      </c>
      <c r="C53" s="328" t="s">
        <v>135</v>
      </c>
      <c r="D53" s="378">
        <v>22</v>
      </c>
      <c r="E53" s="497">
        <f>K53-2</f>
        <v>45990</v>
      </c>
      <c r="F53" s="335">
        <v>0.99930555555555556</v>
      </c>
      <c r="G53" s="332">
        <f>K53-2</f>
        <v>45990</v>
      </c>
      <c r="H53" s="333">
        <v>0.99930555555555556</v>
      </c>
      <c r="I53" s="334">
        <f>K53-1</f>
        <v>45991</v>
      </c>
      <c r="J53" s="507">
        <v>0.99930555555555556</v>
      </c>
      <c r="K53" s="371">
        <f t="shared" si="2"/>
        <v>45992</v>
      </c>
      <c r="L53" s="498"/>
      <c r="M53" s="338"/>
      <c r="N53" s="338">
        <f>9+K53</f>
        <v>46001</v>
      </c>
      <c r="O53" s="337">
        <f>8+K53</f>
        <v>46000</v>
      </c>
      <c r="P53" s="339"/>
      <c r="Q53" s="339"/>
      <c r="R53" s="338"/>
      <c r="S53" s="338"/>
      <c r="T53" s="338"/>
      <c r="U53" s="338">
        <f>13+K53</f>
        <v>46005</v>
      </c>
      <c r="V53" s="338">
        <f>12+K53</f>
        <v>46004</v>
      </c>
      <c r="W53" s="338">
        <f>K53+11</f>
        <v>46003</v>
      </c>
      <c r="X53" s="337"/>
      <c r="Y53" s="339">
        <f>K53+18</f>
        <v>46010</v>
      </c>
      <c r="Z53" s="686"/>
      <c r="AA53" s="503">
        <f>K53+16</f>
        <v>46008</v>
      </c>
      <c r="AB53" s="499"/>
      <c r="AC53" s="500"/>
      <c r="AD53" s="501"/>
      <c r="AE53" s="410"/>
      <c r="AF53" s="410"/>
      <c r="AG53" s="410"/>
      <c r="AH53" s="410"/>
      <c r="AI53" s="410"/>
      <c r="AJ53" s="410"/>
      <c r="AK53" s="410"/>
      <c r="AL53" s="410"/>
      <c r="AM53" s="410"/>
      <c r="AN53" s="410"/>
      <c r="AO53" s="410"/>
      <c r="AP53" s="410"/>
      <c r="AQ53" s="410"/>
    </row>
    <row r="54" spans="1:43" s="144" customFormat="1" ht="15.75" customHeight="1">
      <c r="A54" s="342" t="s">
        <v>260</v>
      </c>
      <c r="B54" s="327" t="s">
        <v>653</v>
      </c>
      <c r="C54" s="328" t="s">
        <v>135</v>
      </c>
      <c r="D54" s="378">
        <v>87</v>
      </c>
      <c r="E54" s="497">
        <f>K54-1</f>
        <v>45990</v>
      </c>
      <c r="F54" s="335">
        <v>0.375</v>
      </c>
      <c r="G54" s="332">
        <f>K54-2</f>
        <v>45989</v>
      </c>
      <c r="H54" s="333">
        <v>0.54166666666666663</v>
      </c>
      <c r="I54" s="334"/>
      <c r="J54" s="335"/>
      <c r="K54" s="371">
        <f t="shared" si="2"/>
        <v>45991</v>
      </c>
      <c r="L54" s="173"/>
      <c r="M54" s="154"/>
      <c r="N54" s="154"/>
      <c r="O54" s="155"/>
      <c r="P54" s="152"/>
      <c r="Q54" s="152"/>
      <c r="R54" s="154"/>
      <c r="S54" s="154"/>
      <c r="T54" s="154"/>
      <c r="U54" s="154">
        <f>K54+8</f>
        <v>45999</v>
      </c>
      <c r="V54" s="154">
        <f>K54+8</f>
        <v>45999</v>
      </c>
      <c r="W54" s="154"/>
      <c r="X54" s="155"/>
      <c r="Y54" s="152"/>
      <c r="Z54" s="296">
        <f>K54+9</f>
        <v>46000</v>
      </c>
      <c r="AA54" s="297">
        <f>K54+9</f>
        <v>46000</v>
      </c>
      <c r="AB54" s="499"/>
      <c r="AC54" s="500"/>
      <c r="AD54" s="501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</row>
    <row r="55" spans="1:43" s="144" customFormat="1" ht="15.75" customHeight="1">
      <c r="A55" s="342" t="s">
        <v>459</v>
      </c>
      <c r="B55" s="327" t="s">
        <v>732</v>
      </c>
      <c r="C55" s="328" t="s">
        <v>135</v>
      </c>
      <c r="D55" s="378">
        <v>1</v>
      </c>
      <c r="E55" s="497">
        <f>K55-1</f>
        <v>45990</v>
      </c>
      <c r="F55" s="335">
        <v>0.4993055555555555</v>
      </c>
      <c r="G55" s="332">
        <f>K55-2</f>
        <v>45989</v>
      </c>
      <c r="H55" s="333">
        <v>0.66666666666666663</v>
      </c>
      <c r="I55" s="334"/>
      <c r="J55" s="335"/>
      <c r="K55" s="371">
        <f t="shared" si="2"/>
        <v>45991</v>
      </c>
      <c r="L55" s="173"/>
      <c r="M55" s="154">
        <f>K55+11</f>
        <v>46002</v>
      </c>
      <c r="N55" s="154"/>
      <c r="O55" s="155"/>
      <c r="P55" s="152"/>
      <c r="Q55" s="152">
        <f>K55+13</f>
        <v>46004</v>
      </c>
      <c r="R55" s="154"/>
      <c r="S55" s="154"/>
      <c r="T55" s="154"/>
      <c r="U55" s="154"/>
      <c r="V55" s="154"/>
      <c r="W55" s="154"/>
      <c r="X55" s="155"/>
      <c r="Y55" s="152"/>
      <c r="Z55" s="296"/>
      <c r="AA55" s="297"/>
      <c r="AB55" s="499"/>
      <c r="AC55" s="500"/>
      <c r="AD55" s="501"/>
      <c r="AE55" s="410"/>
      <c r="AF55" s="410"/>
      <c r="AG55" s="410"/>
      <c r="AH55" s="410"/>
      <c r="AI55" s="410"/>
      <c r="AJ55" s="410"/>
      <c r="AK55" s="410"/>
      <c r="AL55" s="410"/>
      <c r="AM55" s="410"/>
      <c r="AN55" s="410"/>
      <c r="AO55" s="410"/>
      <c r="AP55" s="410"/>
      <c r="AQ55" s="410"/>
    </row>
    <row r="56" spans="1:43" s="859" customFormat="1" ht="15.75" customHeight="1" thickBot="1">
      <c r="A56" s="348" t="s">
        <v>142</v>
      </c>
      <c r="B56" s="700" t="s">
        <v>324</v>
      </c>
      <c r="C56" s="701" t="s">
        <v>135</v>
      </c>
      <c r="D56" s="879">
        <v>63</v>
      </c>
      <c r="E56" s="850">
        <f>K56-1</f>
        <v>45996</v>
      </c>
      <c r="F56" s="851">
        <v>0.16666666666666666</v>
      </c>
      <c r="G56" s="703">
        <f t="shared" si="8"/>
        <v>45995</v>
      </c>
      <c r="H56" s="978">
        <v>0.33333333333333331</v>
      </c>
      <c r="I56" s="705"/>
      <c r="J56" s="851"/>
      <c r="K56" s="852">
        <f t="shared" ref="K56" si="10">K50+7</f>
        <v>45997</v>
      </c>
      <c r="L56" s="358">
        <f>K56+8</f>
        <v>46005</v>
      </c>
      <c r="M56" s="359"/>
      <c r="N56" s="359">
        <f>K56+10</f>
        <v>46007</v>
      </c>
      <c r="O56" s="360">
        <f>K56+10</f>
        <v>46007</v>
      </c>
      <c r="P56" s="361">
        <f>K56+18</f>
        <v>46015</v>
      </c>
      <c r="Q56" s="361"/>
      <c r="R56" s="359">
        <f>K56+12</f>
        <v>46009</v>
      </c>
      <c r="S56" s="359">
        <f>K56+12</f>
        <v>46009</v>
      </c>
      <c r="T56" s="359">
        <f>K56+12</f>
        <v>46009</v>
      </c>
      <c r="U56" s="359">
        <f>K56+9</f>
        <v>46006</v>
      </c>
      <c r="V56" s="359">
        <f>K56+10</f>
        <v>46007</v>
      </c>
      <c r="W56" s="359">
        <f>K56+12</f>
        <v>46009</v>
      </c>
      <c r="X56" s="360"/>
      <c r="Y56" s="361">
        <f>K56+12</f>
        <v>46009</v>
      </c>
      <c r="Z56" s="985"/>
      <c r="AA56" s="986"/>
      <c r="AB56" s="981"/>
      <c r="AC56" s="982">
        <f>K56+10</f>
        <v>46007</v>
      </c>
      <c r="AD56" s="983">
        <f>V56+2</f>
        <v>46009</v>
      </c>
      <c r="AE56" s="984"/>
      <c r="AF56" s="984"/>
      <c r="AG56" s="984"/>
      <c r="AH56" s="984"/>
      <c r="AI56" s="984"/>
      <c r="AJ56" s="984"/>
      <c r="AK56" s="984"/>
      <c r="AL56" s="984"/>
      <c r="AM56" s="984"/>
      <c r="AN56" s="984"/>
      <c r="AO56" s="984"/>
      <c r="AP56" s="984"/>
      <c r="AQ56" s="984"/>
    </row>
    <row r="57" spans="1:43" ht="15.75" customHeight="1">
      <c r="L57" s="24"/>
      <c r="M57" s="24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3" ht="15.75" customHeight="1">
      <c r="A58" s="157" t="s">
        <v>171</v>
      </c>
      <c r="B58" s="157"/>
      <c r="L58" s="24"/>
      <c r="M58" s="24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ht="15.75" customHeight="1">
      <c r="L59" s="24"/>
      <c r="M59" s="24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3" ht="15.75" customHeight="1">
      <c r="L60" s="24"/>
      <c r="M60" s="24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ht="15.75" customHeight="1">
      <c r="L61" s="24"/>
      <c r="M61" s="24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3" ht="15.75" customHeight="1">
      <c r="L62" s="24"/>
      <c r="M62" s="24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ht="15.75" customHeight="1">
      <c r="L63" s="24"/>
      <c r="M63" s="24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3" ht="15.75" customHeight="1">
      <c r="L64" s="24"/>
      <c r="M64" s="24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2:43" ht="15.75" customHeight="1">
      <c r="L65" s="24"/>
      <c r="M65" s="24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2:43" ht="15.75" customHeight="1">
      <c r="L66" s="24"/>
      <c r="M66" s="24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2:43" ht="15.75" customHeight="1">
      <c r="L67" s="24"/>
      <c r="M67" s="24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2:43" ht="15.75" customHeight="1">
      <c r="L68" s="24"/>
      <c r="M68" s="24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2:43" ht="15.75" customHeight="1">
      <c r="L69" s="24"/>
      <c r="M69" s="24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</row>
    <row r="70" spans="12:43" ht="15.75" customHeight="1">
      <c r="L70" s="24"/>
      <c r="M70" s="24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2:43" ht="15.75" customHeight="1">
      <c r="L71" s="24"/>
      <c r="M71" s="24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</row>
    <row r="72" spans="12:43" ht="15.75" customHeight="1">
      <c r="L72" s="24"/>
      <c r="M72" s="24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2:43" ht="15.75" customHeight="1">
      <c r="L73" s="24"/>
      <c r="M73" s="24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</row>
    <row r="74" spans="12:43" ht="15.75" customHeight="1">
      <c r="L74" s="24"/>
      <c r="M74" s="24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2:43" ht="15.75" customHeight="1">
      <c r="L75" s="24"/>
      <c r="M75" s="24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</row>
    <row r="76" spans="12:43" ht="15.75" customHeight="1">
      <c r="L76" s="24"/>
      <c r="M76" s="24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2:43" ht="15.75" customHeight="1">
      <c r="L77" s="24"/>
      <c r="M77" s="24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</row>
    <row r="78" spans="12:43" ht="15.75" customHeight="1">
      <c r="L78" s="24"/>
      <c r="M78" s="24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2:43" ht="15.75" customHeight="1">
      <c r="L79" s="24"/>
      <c r="M79" s="24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</row>
    <row r="80" spans="12:43" ht="15.75" customHeight="1">
      <c r="L80" s="24"/>
      <c r="M80" s="24"/>
    </row>
    <row r="81" spans="12:13" ht="15.75" customHeight="1">
      <c r="L81" s="24"/>
      <c r="M81" s="24"/>
    </row>
    <row r="82" spans="12:13" ht="15.75" customHeight="1">
      <c r="L82" s="24"/>
      <c r="M82" s="24"/>
    </row>
    <row r="83" spans="12:13" ht="15.75" customHeight="1">
      <c r="L83" s="24"/>
      <c r="M83" s="24"/>
    </row>
    <row r="84" spans="12:13" ht="15.75" customHeight="1">
      <c r="L84" s="24"/>
      <c r="M84" s="24"/>
    </row>
    <row r="85" spans="12:13" ht="15.75" customHeight="1">
      <c r="L85" s="24"/>
      <c r="M85" s="24"/>
    </row>
    <row r="86" spans="12:13" ht="15.75" customHeight="1">
      <c r="L86" s="24"/>
      <c r="M86" s="24"/>
    </row>
    <row r="87" spans="12:13" ht="15.75" customHeight="1">
      <c r="L87" s="24"/>
      <c r="M87" s="24"/>
    </row>
    <row r="88" spans="12:13" ht="15.75" customHeight="1">
      <c r="L88" s="24"/>
      <c r="M88" s="24"/>
    </row>
    <row r="89" spans="12:13" ht="15.75" customHeight="1">
      <c r="L89" s="24"/>
      <c r="M89" s="24"/>
    </row>
    <row r="90" spans="12:13" ht="15.75" customHeight="1">
      <c r="L90" s="24"/>
      <c r="M90" s="24"/>
    </row>
    <row r="91" spans="12:13" ht="15.75" customHeight="1">
      <c r="L91" s="24"/>
      <c r="M91" s="24"/>
    </row>
    <row r="92" spans="12:13" ht="15.75" customHeight="1">
      <c r="L92" s="24"/>
      <c r="M92" s="24"/>
    </row>
    <row r="93" spans="12:13" ht="15.75" customHeight="1">
      <c r="L93" s="24"/>
      <c r="M93" s="24"/>
    </row>
    <row r="94" spans="12:13" ht="15.75" customHeight="1">
      <c r="L94" s="24"/>
      <c r="M94" s="24"/>
    </row>
    <row r="95" spans="12:13" ht="15.75" customHeight="1">
      <c r="L95" s="24"/>
      <c r="M95" s="24"/>
    </row>
    <row r="96" spans="12:13" ht="15.75" customHeight="1">
      <c r="L96" s="24"/>
      <c r="M96" s="24"/>
    </row>
    <row r="97" spans="12:13" ht="15.75" customHeight="1">
      <c r="L97" s="24"/>
      <c r="M97" s="24"/>
    </row>
    <row r="98" spans="12:13" ht="15.75" customHeight="1">
      <c r="L98" s="24"/>
      <c r="M98" s="24"/>
    </row>
    <row r="99" spans="12:13" ht="15.75" customHeight="1">
      <c r="L99" s="24"/>
      <c r="M99" s="24"/>
    </row>
    <row r="100" spans="12:13" ht="15.75" customHeight="1">
      <c r="L100" s="24"/>
      <c r="M100" s="24"/>
    </row>
    <row r="101" spans="12:13" ht="15.75" customHeight="1">
      <c r="L101" s="24"/>
      <c r="M101" s="24"/>
    </row>
    <row r="102" spans="12:13" ht="15.75" customHeight="1">
      <c r="L102" s="24"/>
      <c r="M102" s="24"/>
    </row>
    <row r="103" spans="12:13" ht="15.75" customHeight="1">
      <c r="L103" s="24"/>
      <c r="M103" s="24"/>
    </row>
    <row r="104" spans="12:13" ht="15.75" customHeight="1">
      <c r="L104" s="24"/>
      <c r="M104" s="24"/>
    </row>
    <row r="105" spans="12:13" ht="15.75" customHeight="1">
      <c r="L105" s="24"/>
      <c r="M105" s="24"/>
    </row>
    <row r="106" spans="12:13" ht="15.75" customHeight="1">
      <c r="L106" s="24"/>
      <c r="M106" s="24"/>
    </row>
    <row r="107" spans="12:13" ht="15.75" customHeight="1">
      <c r="L107" s="24"/>
      <c r="M107" s="24"/>
    </row>
  </sheetData>
  <mergeCells count="11">
    <mergeCell ref="G8:H8"/>
    <mergeCell ref="I8:J8"/>
    <mergeCell ref="A4:AA4"/>
    <mergeCell ref="A1:AA1"/>
    <mergeCell ref="A2:AA2"/>
    <mergeCell ref="A3:AA3"/>
    <mergeCell ref="B7:D8"/>
    <mergeCell ref="E7:J7"/>
    <mergeCell ref="O7:R7"/>
    <mergeCell ref="U7:AA7"/>
    <mergeCell ref="E8:F8"/>
  </mergeCells>
  <phoneticPr fontId="20" type="noConversion"/>
  <hyperlinks>
    <hyperlink ref="A5" location="INDEX!A1" display="BACK TO INDEX" xr:uid="{00000000-0004-0000-0C00-000000000000}"/>
  </hyperlinks>
  <pageMargins left="0.6" right="0" top="0" bottom="0" header="0.5" footer="0.5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26"/>
  <sheetViews>
    <sheetView zoomScaleNormal="100" workbookViewId="0">
      <selection activeCell="A28" sqref="A28"/>
    </sheetView>
  </sheetViews>
  <sheetFormatPr defaultColWidth="9" defaultRowHeight="12" customHeight="1"/>
  <cols>
    <col min="1" max="1" width="30" style="5" customWidth="1"/>
    <col min="2" max="2" width="18.5703125" style="4" customWidth="1"/>
    <col min="3" max="3" width="19.140625" style="4" customWidth="1"/>
    <col min="4" max="6" width="25.28515625" style="5" customWidth="1"/>
    <col min="7" max="7" width="24.7109375" style="3" customWidth="1"/>
    <col min="8" max="8" width="12.5703125" style="145" bestFit="1" customWidth="1"/>
    <col min="9" max="16384" width="9" style="5"/>
  </cols>
  <sheetData>
    <row r="1" spans="1:17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37"/>
    </row>
    <row r="2" spans="1:17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37"/>
    </row>
    <row r="3" spans="1:17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37"/>
    </row>
    <row r="4" spans="1:17" s="45" customFormat="1" ht="24" thickTop="1">
      <c r="A4" s="1208" t="s">
        <v>19</v>
      </c>
      <c r="B4" s="1208"/>
      <c r="C4" s="1208"/>
      <c r="D4" s="1208"/>
      <c r="E4" s="1208"/>
      <c r="F4" s="1208"/>
      <c r="G4" s="1208"/>
      <c r="H4" s="137"/>
    </row>
    <row r="5" spans="1:17" s="39" customFormat="1" ht="12" customHeight="1">
      <c r="B5" s="46"/>
      <c r="C5" s="46"/>
      <c r="G5" s="45"/>
      <c r="H5" s="145"/>
    </row>
    <row r="6" spans="1:17" s="16" customFormat="1" ht="14.25" customHeight="1" thickBot="1">
      <c r="A6" s="26" t="s">
        <v>90</v>
      </c>
      <c r="B6" s="26"/>
      <c r="C6" s="25"/>
      <c r="E6" s="302"/>
      <c r="F6" s="302" t="s">
        <v>47</v>
      </c>
      <c r="G6" s="303">
        <f ca="1">TODAY()</f>
        <v>45954</v>
      </c>
      <c r="H6" s="145"/>
    </row>
    <row r="7" spans="1:17" s="108" customFormat="1" ht="57">
      <c r="A7" s="1040" t="s">
        <v>240</v>
      </c>
      <c r="B7" s="1041" t="s">
        <v>288</v>
      </c>
      <c r="C7" s="1042" t="s">
        <v>114</v>
      </c>
      <c r="D7" s="1043" t="s">
        <v>263</v>
      </c>
      <c r="E7" s="1043" t="s">
        <v>293</v>
      </c>
      <c r="F7" s="1043" t="s">
        <v>294</v>
      </c>
      <c r="G7" s="1044" t="s">
        <v>400</v>
      </c>
      <c r="H7" s="145"/>
    </row>
    <row r="8" spans="1:17" s="108" customFormat="1" ht="15" customHeight="1">
      <c r="A8" s="1045" t="s">
        <v>249</v>
      </c>
      <c r="B8" s="1031"/>
      <c r="C8" s="1032" t="s">
        <v>29</v>
      </c>
      <c r="D8" s="1032" t="s">
        <v>25</v>
      </c>
      <c r="E8" s="1032" t="s">
        <v>25</v>
      </c>
      <c r="F8" s="1032" t="s">
        <v>25</v>
      </c>
      <c r="G8" s="1046" t="s">
        <v>25</v>
      </c>
      <c r="H8" s="145"/>
      <c r="K8" s="7"/>
      <c r="L8" s="7"/>
      <c r="M8" s="7"/>
      <c r="N8" s="7"/>
      <c r="O8" s="7"/>
      <c r="P8" s="7"/>
      <c r="Q8" s="7"/>
    </row>
    <row r="9" spans="1:17" s="110" customFormat="1" ht="18" customHeight="1">
      <c r="A9" s="1047"/>
      <c r="B9" s="1033"/>
      <c r="C9" s="1033"/>
      <c r="D9" s="1279" t="s">
        <v>132</v>
      </c>
      <c r="E9" s="1279"/>
      <c r="F9" s="1279"/>
      <c r="G9" s="1280"/>
      <c r="H9" s="137"/>
      <c r="I9" s="7"/>
      <c r="J9" s="7"/>
      <c r="K9" s="7"/>
      <c r="L9" s="7"/>
      <c r="M9" s="7"/>
      <c r="N9" s="7"/>
      <c r="O9" s="7"/>
      <c r="P9" s="7"/>
      <c r="Q9" s="7"/>
    </row>
    <row r="10" spans="1:17" s="111" customFormat="1" ht="23.25">
      <c r="A10" s="1048"/>
      <c r="B10" s="1034" t="s">
        <v>133</v>
      </c>
      <c r="C10" s="1035"/>
      <c r="D10" s="1036" t="s">
        <v>208</v>
      </c>
      <c r="E10" s="1036" t="s">
        <v>463</v>
      </c>
      <c r="F10" s="1036" t="s">
        <v>121</v>
      </c>
      <c r="G10" s="1049" t="s">
        <v>120</v>
      </c>
      <c r="H10" s="137"/>
      <c r="I10" s="7"/>
      <c r="J10" s="7"/>
      <c r="K10" s="45"/>
      <c r="L10" s="45"/>
      <c r="M10" s="45"/>
      <c r="N10" s="45"/>
      <c r="O10" s="45"/>
      <c r="P10" s="45"/>
      <c r="Q10" s="45"/>
    </row>
    <row r="11" spans="1:17" s="577" customFormat="1" ht="18.75" customHeight="1">
      <c r="A11" s="1050" t="s">
        <v>683</v>
      </c>
      <c r="B11" s="1037" t="s">
        <v>652</v>
      </c>
      <c r="C11" s="1038">
        <v>45959</v>
      </c>
      <c r="D11" s="1039">
        <f>C11+9</f>
        <v>45968</v>
      </c>
      <c r="E11" s="1039">
        <f>C11+10</f>
        <v>45969</v>
      </c>
      <c r="F11" s="1039">
        <f>C11+10</f>
        <v>45969</v>
      </c>
      <c r="G11" s="1051">
        <f>F11+11</f>
        <v>45980</v>
      </c>
      <c r="H11" s="771" t="s">
        <v>752</v>
      </c>
      <c r="I11" s="45"/>
      <c r="J11" s="45"/>
      <c r="K11" s="39"/>
      <c r="L11" s="39"/>
      <c r="M11" s="39"/>
      <c r="N11" s="39"/>
      <c r="O11" s="39"/>
      <c r="P11" s="39"/>
      <c r="Q11" s="39"/>
    </row>
    <row r="12" spans="1:17" s="572" customFormat="1" ht="18.75" customHeight="1">
      <c r="A12" s="1050" t="s">
        <v>627</v>
      </c>
      <c r="B12" s="1037" t="s">
        <v>747</v>
      </c>
      <c r="C12" s="1038">
        <f t="shared" ref="C12:C20" si="0">C11+7</f>
        <v>45966</v>
      </c>
      <c r="D12" s="1039">
        <f t="shared" ref="D12:D20" si="1">C12+9</f>
        <v>45975</v>
      </c>
      <c r="E12" s="1039">
        <f t="shared" ref="E12:E20" si="2">C12+10</f>
        <v>45976</v>
      </c>
      <c r="F12" s="1039">
        <f t="shared" ref="F12:F20" si="3">C12+10</f>
        <v>45976</v>
      </c>
      <c r="G12" s="1051">
        <f t="shared" ref="G12:G20" si="4">G11+7</f>
        <v>45987</v>
      </c>
      <c r="H12" s="772"/>
      <c r="I12" s="39"/>
      <c r="J12" s="39"/>
      <c r="K12" s="16"/>
      <c r="L12" s="16"/>
      <c r="M12" s="16"/>
      <c r="N12" s="16"/>
      <c r="O12" s="16"/>
      <c r="P12" s="16"/>
      <c r="Q12" s="16"/>
    </row>
    <row r="13" spans="1:17" s="109" customFormat="1" ht="18.75" customHeight="1">
      <c r="A13" s="1050" t="s">
        <v>635</v>
      </c>
      <c r="B13" s="1037" t="s">
        <v>684</v>
      </c>
      <c r="C13" s="1038">
        <f t="shared" si="0"/>
        <v>45973</v>
      </c>
      <c r="D13" s="1039">
        <f t="shared" si="1"/>
        <v>45982</v>
      </c>
      <c r="E13" s="1039">
        <f t="shared" si="2"/>
        <v>45983</v>
      </c>
      <c r="F13" s="1039">
        <f t="shared" si="3"/>
        <v>45983</v>
      </c>
      <c r="G13" s="1051">
        <f t="shared" si="4"/>
        <v>45994</v>
      </c>
      <c r="H13" s="772" t="s">
        <v>753</v>
      </c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09" customFormat="1" ht="18.75" customHeight="1">
      <c r="A14" s="1050" t="s">
        <v>519</v>
      </c>
      <c r="B14" s="1037" t="s">
        <v>685</v>
      </c>
      <c r="C14" s="1038">
        <f t="shared" si="0"/>
        <v>45980</v>
      </c>
      <c r="D14" s="1039">
        <f t="shared" si="1"/>
        <v>45989</v>
      </c>
      <c r="E14" s="1039">
        <f t="shared" si="2"/>
        <v>45990</v>
      </c>
      <c r="F14" s="1039">
        <f t="shared" si="3"/>
        <v>45990</v>
      </c>
      <c r="G14" s="1051">
        <f t="shared" si="4"/>
        <v>46001</v>
      </c>
      <c r="H14" s="771"/>
      <c r="I14" s="7"/>
      <c r="J14" s="7"/>
      <c r="K14" s="7"/>
      <c r="L14" s="7"/>
      <c r="M14" s="7"/>
      <c r="N14" s="7"/>
      <c r="O14" s="7"/>
      <c r="P14" s="7"/>
      <c r="Q14" s="7"/>
    </row>
    <row r="15" spans="1:17" s="109" customFormat="1" ht="18.75" customHeight="1">
      <c r="A15" s="1050" t="s">
        <v>683</v>
      </c>
      <c r="B15" s="1037" t="s">
        <v>686</v>
      </c>
      <c r="C15" s="1038">
        <f t="shared" si="0"/>
        <v>45987</v>
      </c>
      <c r="D15" s="1039">
        <f t="shared" si="1"/>
        <v>45996</v>
      </c>
      <c r="E15" s="1039">
        <f t="shared" si="2"/>
        <v>45997</v>
      </c>
      <c r="F15" s="1039">
        <f t="shared" si="3"/>
        <v>45997</v>
      </c>
      <c r="G15" s="1051">
        <f t="shared" si="4"/>
        <v>46008</v>
      </c>
      <c r="H15" s="771"/>
      <c r="I15" s="7"/>
      <c r="J15" s="7"/>
      <c r="K15" s="7"/>
      <c r="L15" s="7"/>
      <c r="M15" s="7"/>
      <c r="N15" s="7"/>
      <c r="O15" s="7"/>
      <c r="P15" s="7"/>
      <c r="Q15" s="7"/>
    </row>
    <row r="16" spans="1:17" s="109" customFormat="1" ht="18.75" customHeight="1">
      <c r="A16" s="1050" t="s">
        <v>627</v>
      </c>
      <c r="B16" s="1037" t="s">
        <v>687</v>
      </c>
      <c r="C16" s="1038">
        <f t="shared" si="0"/>
        <v>45994</v>
      </c>
      <c r="D16" s="1039">
        <f t="shared" si="1"/>
        <v>46003</v>
      </c>
      <c r="E16" s="1039">
        <f t="shared" si="2"/>
        <v>46004</v>
      </c>
      <c r="F16" s="1039">
        <f t="shared" si="3"/>
        <v>46004</v>
      </c>
      <c r="G16" s="1051">
        <f t="shared" si="4"/>
        <v>46015</v>
      </c>
      <c r="H16" s="771"/>
      <c r="I16" s="45"/>
      <c r="J16" s="45"/>
      <c r="K16" s="45"/>
      <c r="L16" s="45"/>
      <c r="M16" s="45"/>
      <c r="N16" s="45"/>
      <c r="O16" s="45"/>
      <c r="P16" s="45"/>
      <c r="Q16" s="45"/>
    </row>
    <row r="17" spans="1:17" s="109" customFormat="1" ht="18.75" customHeight="1">
      <c r="A17" s="1050" t="s">
        <v>635</v>
      </c>
      <c r="B17" s="1037" t="s">
        <v>748</v>
      </c>
      <c r="C17" s="1038">
        <f t="shared" si="0"/>
        <v>46001</v>
      </c>
      <c r="D17" s="1039">
        <f t="shared" si="1"/>
        <v>46010</v>
      </c>
      <c r="E17" s="1039">
        <f t="shared" si="2"/>
        <v>46011</v>
      </c>
      <c r="F17" s="1039">
        <f t="shared" si="3"/>
        <v>46011</v>
      </c>
      <c r="G17" s="1051">
        <f t="shared" si="4"/>
        <v>46022</v>
      </c>
      <c r="H17" s="771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109" customFormat="1" ht="18.75" customHeight="1">
      <c r="A18" s="1050" t="s">
        <v>519</v>
      </c>
      <c r="B18" s="1037" t="s">
        <v>749</v>
      </c>
      <c r="C18" s="1038">
        <f t="shared" si="0"/>
        <v>46008</v>
      </c>
      <c r="D18" s="1039">
        <f t="shared" si="1"/>
        <v>46017</v>
      </c>
      <c r="E18" s="1039">
        <f t="shared" si="2"/>
        <v>46018</v>
      </c>
      <c r="F18" s="1039">
        <f t="shared" si="3"/>
        <v>46018</v>
      </c>
      <c r="G18" s="1051">
        <f t="shared" si="4"/>
        <v>46029</v>
      </c>
      <c r="H18" s="771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09" customFormat="1" ht="18.75" customHeight="1">
      <c r="A19" s="1050" t="s">
        <v>683</v>
      </c>
      <c r="B19" s="1037" t="s">
        <v>750</v>
      </c>
      <c r="C19" s="1038">
        <f t="shared" si="0"/>
        <v>46015</v>
      </c>
      <c r="D19" s="1039">
        <f t="shared" si="1"/>
        <v>46024</v>
      </c>
      <c r="E19" s="1039">
        <f t="shared" si="2"/>
        <v>46025</v>
      </c>
      <c r="F19" s="1039">
        <f t="shared" si="3"/>
        <v>46025</v>
      </c>
      <c r="G19" s="1051">
        <f t="shared" si="4"/>
        <v>46036</v>
      </c>
      <c r="H19" s="771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505" customFormat="1" ht="18.75" customHeight="1" thickBot="1">
      <c r="A20" s="1052" t="s">
        <v>627</v>
      </c>
      <c r="B20" s="1053" t="s">
        <v>751</v>
      </c>
      <c r="C20" s="1054">
        <f t="shared" si="0"/>
        <v>46022</v>
      </c>
      <c r="D20" s="1055">
        <f t="shared" si="1"/>
        <v>46031</v>
      </c>
      <c r="E20" s="1055">
        <f t="shared" si="2"/>
        <v>46032</v>
      </c>
      <c r="F20" s="1055">
        <f t="shared" si="3"/>
        <v>46032</v>
      </c>
      <c r="G20" s="1056">
        <f t="shared" si="4"/>
        <v>46043</v>
      </c>
      <c r="H20" s="145"/>
      <c r="I20" s="39"/>
      <c r="J20" s="39"/>
      <c r="K20" s="39"/>
      <c r="L20" s="39"/>
      <c r="M20" s="39"/>
      <c r="N20" s="39"/>
      <c r="O20" s="39"/>
      <c r="P20" s="39"/>
      <c r="Q20" s="39"/>
    </row>
    <row r="21" spans="1:17" s="108" customFormat="1" ht="12" customHeight="1">
      <c r="B21" s="140"/>
      <c r="C21" s="140"/>
      <c r="D21" s="139"/>
      <c r="E21" s="139"/>
      <c r="F21" s="139"/>
      <c r="G21" s="141"/>
      <c r="H21" s="145"/>
    </row>
    <row r="22" spans="1:17" ht="12" customHeight="1">
      <c r="A22" s="157"/>
      <c r="B22" s="157"/>
    </row>
    <row r="23" spans="1:17" ht="18.75" customHeight="1">
      <c r="A23" s="175"/>
      <c r="B23" s="175"/>
    </row>
    <row r="24" spans="1:17" ht="12" customHeight="1" thickBot="1">
      <c r="A24" s="176"/>
      <c r="B24" s="176"/>
    </row>
    <row r="25" spans="1:17" ht="12" customHeight="1" thickBot="1">
      <c r="A25" s="517" t="s">
        <v>178</v>
      </c>
      <c r="B25" s="518" t="s">
        <v>296</v>
      </c>
    </row>
    <row r="26" spans="1:17" ht="17.25" customHeight="1">
      <c r="A26" s="520" t="s">
        <v>297</v>
      </c>
      <c r="B26" s="519" t="s">
        <v>441</v>
      </c>
    </row>
  </sheetData>
  <mergeCells count="5"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5"/>
  <sheetViews>
    <sheetView zoomScaleNormal="100" workbookViewId="0">
      <selection activeCell="A35" sqref="A35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</row>
    <row r="2" spans="1:14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</row>
    <row r="3" spans="1:14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  <c r="J3" s="1161"/>
      <c r="K3" s="1161"/>
    </row>
    <row r="4" spans="1:14" s="45" customFormat="1" ht="25.5" customHeight="1" thickTop="1">
      <c r="A4" s="1173" t="s">
        <v>20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</row>
    <row r="5" spans="1:14" s="45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7" t="s">
        <v>90</v>
      </c>
      <c r="B6" s="47"/>
      <c r="C6" s="47"/>
      <c r="H6" s="302"/>
      <c r="I6" s="302" t="s">
        <v>47</v>
      </c>
      <c r="J6" s="303">
        <f ca="1">TODAY()</f>
        <v>45954</v>
      </c>
      <c r="K6" s="7"/>
    </row>
    <row r="7" spans="1:14" s="91" customFormat="1" ht="23.25">
      <c r="A7" s="1285" t="s">
        <v>354</v>
      </c>
      <c r="B7" s="1281" t="s">
        <v>82</v>
      </c>
      <c r="C7" s="1106" t="s">
        <v>21</v>
      </c>
      <c r="D7" s="1281" t="s">
        <v>274</v>
      </c>
      <c r="E7" s="1281" t="s">
        <v>275</v>
      </c>
      <c r="F7" s="1281" t="s">
        <v>276</v>
      </c>
      <c r="G7" s="1281" t="s">
        <v>277</v>
      </c>
      <c r="H7" s="1281" t="s">
        <v>278</v>
      </c>
      <c r="I7" s="1281" t="s">
        <v>279</v>
      </c>
      <c r="J7" s="1283" t="s">
        <v>280</v>
      </c>
      <c r="K7" s="45"/>
      <c r="L7" s="6"/>
      <c r="M7" s="6"/>
      <c r="N7" s="6"/>
    </row>
    <row r="8" spans="1:14" s="91" customFormat="1" ht="25.5">
      <c r="A8" s="1286"/>
      <c r="B8" s="1282"/>
      <c r="C8" s="1142" t="s">
        <v>404</v>
      </c>
      <c r="D8" s="1287"/>
      <c r="E8" s="1282"/>
      <c r="F8" s="1282"/>
      <c r="G8" s="1282"/>
      <c r="H8" s="1282"/>
      <c r="I8" s="1282"/>
      <c r="J8" s="1284"/>
      <c r="K8" s="45"/>
      <c r="L8" s="45"/>
      <c r="M8" s="6"/>
      <c r="N8" s="6"/>
    </row>
    <row r="9" spans="1:14">
      <c r="A9" s="1107" t="s">
        <v>795</v>
      </c>
      <c r="B9" s="1108" t="s">
        <v>796</v>
      </c>
      <c r="C9" s="1109">
        <v>45959</v>
      </c>
      <c r="D9" s="1109">
        <f>C9+3</f>
        <v>45962</v>
      </c>
      <c r="E9" s="1109">
        <f>D9</f>
        <v>45962</v>
      </c>
      <c r="F9" s="1110">
        <f>C9+8</f>
        <v>45967</v>
      </c>
      <c r="G9" s="1110">
        <f>F9+1</f>
        <v>45968</v>
      </c>
      <c r="H9" s="1110">
        <f>G9+1</f>
        <v>45969</v>
      </c>
      <c r="I9" s="1111">
        <f>H9</f>
        <v>45969</v>
      </c>
      <c r="J9" s="1112">
        <f>I9+1</f>
        <v>45970</v>
      </c>
      <c r="K9" s="765"/>
      <c r="L9" s="765"/>
    </row>
    <row r="10" spans="1:14">
      <c r="A10" s="1107" t="s">
        <v>797</v>
      </c>
      <c r="B10" s="1108" t="s">
        <v>798</v>
      </c>
      <c r="C10" s="1113">
        <f>C9+7</f>
        <v>45966</v>
      </c>
      <c r="D10" s="1109">
        <f t="shared" ref="D10:D17" si="0">C10+3</f>
        <v>45969</v>
      </c>
      <c r="E10" s="1109">
        <f t="shared" ref="E10:E17" si="1">D10</f>
        <v>45969</v>
      </c>
      <c r="F10" s="1110">
        <f t="shared" ref="F10:F17" si="2">C10+8</f>
        <v>45974</v>
      </c>
      <c r="G10" s="1110">
        <f t="shared" ref="G10:G11" si="3">F10+1</f>
        <v>45975</v>
      </c>
      <c r="H10" s="1110">
        <f t="shared" ref="H10:H17" si="4">G10+1</f>
        <v>45976</v>
      </c>
      <c r="I10" s="1111">
        <f t="shared" ref="I10:I17" si="5">H10</f>
        <v>45976</v>
      </c>
      <c r="J10" s="1112">
        <f t="shared" ref="J10:J17" si="6">I10+1</f>
        <v>45977</v>
      </c>
      <c r="K10" s="765"/>
      <c r="L10" s="765"/>
    </row>
    <row r="11" spans="1:14">
      <c r="A11" s="1107" t="s">
        <v>799</v>
      </c>
      <c r="B11" s="1108" t="s">
        <v>800</v>
      </c>
      <c r="C11" s="1113">
        <f t="shared" ref="C11:C16" si="7">C10+7</f>
        <v>45973</v>
      </c>
      <c r="D11" s="1109">
        <f t="shared" si="0"/>
        <v>45976</v>
      </c>
      <c r="E11" s="1109">
        <f t="shared" si="1"/>
        <v>45976</v>
      </c>
      <c r="F11" s="1110">
        <f t="shared" si="2"/>
        <v>45981</v>
      </c>
      <c r="G11" s="1110">
        <f t="shared" si="3"/>
        <v>45982</v>
      </c>
      <c r="H11" s="1110">
        <f t="shared" si="4"/>
        <v>45983</v>
      </c>
      <c r="I11" s="1111">
        <f t="shared" si="5"/>
        <v>45983</v>
      </c>
      <c r="J11" s="1112">
        <f t="shared" si="6"/>
        <v>45984</v>
      </c>
      <c r="K11" s="765"/>
      <c r="L11" s="674"/>
    </row>
    <row r="12" spans="1:14">
      <c r="A12" s="1107" t="s">
        <v>795</v>
      </c>
      <c r="B12" s="1108" t="s">
        <v>801</v>
      </c>
      <c r="C12" s="1113">
        <f t="shared" si="7"/>
        <v>45980</v>
      </c>
      <c r="D12" s="1109">
        <f t="shared" si="0"/>
        <v>45983</v>
      </c>
      <c r="E12" s="1109">
        <f t="shared" si="1"/>
        <v>45983</v>
      </c>
      <c r="F12" s="1110">
        <f t="shared" si="2"/>
        <v>45988</v>
      </c>
      <c r="G12" s="1110">
        <f t="shared" ref="G12:G17" si="8">F12+1</f>
        <v>45989</v>
      </c>
      <c r="H12" s="1110">
        <f t="shared" si="4"/>
        <v>45990</v>
      </c>
      <c r="I12" s="1111">
        <f t="shared" si="5"/>
        <v>45990</v>
      </c>
      <c r="J12" s="1112">
        <f t="shared" si="6"/>
        <v>45991</v>
      </c>
      <c r="K12" s="765"/>
      <c r="L12" s="674"/>
    </row>
    <row r="13" spans="1:14">
      <c r="A13" s="1107" t="s">
        <v>797</v>
      </c>
      <c r="B13" s="1108" t="s">
        <v>802</v>
      </c>
      <c r="C13" s="1113">
        <f t="shared" si="7"/>
        <v>45987</v>
      </c>
      <c r="D13" s="1109">
        <f t="shared" si="0"/>
        <v>45990</v>
      </c>
      <c r="E13" s="1109">
        <f t="shared" si="1"/>
        <v>45990</v>
      </c>
      <c r="F13" s="1110">
        <f t="shared" si="2"/>
        <v>45995</v>
      </c>
      <c r="G13" s="1110">
        <f t="shared" si="8"/>
        <v>45996</v>
      </c>
      <c r="H13" s="1110">
        <f t="shared" si="4"/>
        <v>45997</v>
      </c>
      <c r="I13" s="1111">
        <f t="shared" si="5"/>
        <v>45997</v>
      </c>
      <c r="J13" s="1112">
        <f t="shared" si="6"/>
        <v>45998</v>
      </c>
      <c r="K13" s="765"/>
      <c r="L13" s="674"/>
    </row>
    <row r="14" spans="1:14">
      <c r="A14" s="1107" t="s">
        <v>799</v>
      </c>
      <c r="B14" s="1108" t="s">
        <v>803</v>
      </c>
      <c r="C14" s="1113">
        <f t="shared" si="7"/>
        <v>45994</v>
      </c>
      <c r="D14" s="1109">
        <f t="shared" si="0"/>
        <v>45997</v>
      </c>
      <c r="E14" s="1109">
        <f t="shared" si="1"/>
        <v>45997</v>
      </c>
      <c r="F14" s="1110">
        <f t="shared" si="2"/>
        <v>46002</v>
      </c>
      <c r="G14" s="1110">
        <f t="shared" si="8"/>
        <v>46003</v>
      </c>
      <c r="H14" s="1110">
        <f t="shared" si="4"/>
        <v>46004</v>
      </c>
      <c r="I14" s="1111">
        <f t="shared" si="5"/>
        <v>46004</v>
      </c>
      <c r="J14" s="1112">
        <f t="shared" si="6"/>
        <v>46005</v>
      </c>
      <c r="K14" s="765"/>
      <c r="L14" s="674"/>
    </row>
    <row r="15" spans="1:14">
      <c r="A15" s="1107" t="s">
        <v>795</v>
      </c>
      <c r="B15" s="1108" t="s">
        <v>804</v>
      </c>
      <c r="C15" s="1113">
        <f t="shared" si="7"/>
        <v>46001</v>
      </c>
      <c r="D15" s="1109">
        <f t="shared" si="0"/>
        <v>46004</v>
      </c>
      <c r="E15" s="1109">
        <f t="shared" si="1"/>
        <v>46004</v>
      </c>
      <c r="F15" s="1110">
        <f t="shared" si="2"/>
        <v>46009</v>
      </c>
      <c r="G15" s="1110">
        <f t="shared" si="8"/>
        <v>46010</v>
      </c>
      <c r="H15" s="1110">
        <f t="shared" si="4"/>
        <v>46011</v>
      </c>
      <c r="I15" s="1111">
        <f t="shared" si="5"/>
        <v>46011</v>
      </c>
      <c r="J15" s="1112">
        <f t="shared" si="6"/>
        <v>46012</v>
      </c>
      <c r="K15" s="765"/>
      <c r="L15" s="674"/>
    </row>
    <row r="16" spans="1:14" ht="16.5" customHeight="1">
      <c r="A16" s="1107" t="s">
        <v>805</v>
      </c>
      <c r="B16" s="1108" t="s">
        <v>806</v>
      </c>
      <c r="C16" s="1113">
        <f t="shared" si="7"/>
        <v>46008</v>
      </c>
      <c r="D16" s="1109">
        <f t="shared" si="0"/>
        <v>46011</v>
      </c>
      <c r="E16" s="1109">
        <f t="shared" si="1"/>
        <v>46011</v>
      </c>
      <c r="F16" s="1110">
        <f t="shared" si="2"/>
        <v>46016</v>
      </c>
      <c r="G16" s="1110">
        <f t="shared" si="8"/>
        <v>46017</v>
      </c>
      <c r="H16" s="1110">
        <f t="shared" si="4"/>
        <v>46018</v>
      </c>
      <c r="I16" s="1111">
        <f t="shared" si="5"/>
        <v>46018</v>
      </c>
      <c r="J16" s="1112">
        <f t="shared" si="6"/>
        <v>46019</v>
      </c>
      <c r="K16" s="765"/>
      <c r="L16" s="765"/>
    </row>
    <row r="17" spans="1:12" ht="16.5" thickBot="1">
      <c r="A17" s="1120" t="s">
        <v>799</v>
      </c>
      <c r="B17" s="1121" t="s">
        <v>807</v>
      </c>
      <c r="C17" s="1114">
        <f>C16+7</f>
        <v>46015</v>
      </c>
      <c r="D17" s="1115">
        <f t="shared" si="0"/>
        <v>46018</v>
      </c>
      <c r="E17" s="1115">
        <f t="shared" si="1"/>
        <v>46018</v>
      </c>
      <c r="F17" s="1116">
        <f t="shared" si="2"/>
        <v>46023</v>
      </c>
      <c r="G17" s="1116">
        <f t="shared" si="8"/>
        <v>46024</v>
      </c>
      <c r="H17" s="1116">
        <f t="shared" si="4"/>
        <v>46025</v>
      </c>
      <c r="I17" s="1117">
        <f t="shared" si="5"/>
        <v>46025</v>
      </c>
      <c r="J17" s="1118">
        <f t="shared" si="6"/>
        <v>46026</v>
      </c>
      <c r="K17" s="765"/>
      <c r="L17" s="674"/>
    </row>
    <row r="18" spans="1:12" ht="10.5" customHeight="1">
      <c r="A18" s="6"/>
      <c r="B18" s="6"/>
      <c r="C18" s="6"/>
    </row>
    <row r="19" spans="1:12">
      <c r="A19" s="575" t="s">
        <v>172</v>
      </c>
      <c r="B19" s="174" t="s">
        <v>448</v>
      </c>
      <c r="C19" s="174"/>
      <c r="D19" s="174"/>
    </row>
    <row r="21" spans="1:12" ht="16.5" thickBot="1"/>
    <row r="22" spans="1:12">
      <c r="A22" s="1288" t="s">
        <v>358</v>
      </c>
      <c r="B22" s="1290" t="s">
        <v>82</v>
      </c>
      <c r="C22" s="397" t="s">
        <v>21</v>
      </c>
      <c r="D22" s="1290" t="s">
        <v>281</v>
      </c>
      <c r="E22" s="1290" t="s">
        <v>269</v>
      </c>
      <c r="F22" s="1290" t="s">
        <v>282</v>
      </c>
      <c r="G22" s="1293" t="s">
        <v>283</v>
      </c>
    </row>
    <row r="23" spans="1:12" ht="25.5">
      <c r="A23" s="1289"/>
      <c r="B23" s="1292"/>
      <c r="C23" s="1141" t="s">
        <v>404</v>
      </c>
      <c r="D23" s="1291"/>
      <c r="E23" s="1292"/>
      <c r="F23" s="1292"/>
      <c r="G23" s="1294"/>
      <c r="H23" s="258"/>
    </row>
    <row r="24" spans="1:12">
      <c r="A24" s="793" t="s">
        <v>691</v>
      </c>
      <c r="B24" s="1074" t="s">
        <v>694</v>
      </c>
      <c r="C24" s="1075">
        <v>45959</v>
      </c>
      <c r="D24" s="1075">
        <f>C24+4</f>
        <v>45963</v>
      </c>
      <c r="E24" s="1075">
        <f>C24+8</f>
        <v>45967</v>
      </c>
      <c r="F24" s="1076">
        <f>E24</f>
        <v>45967</v>
      </c>
      <c r="G24" s="241">
        <f>C24+11</f>
        <v>45970</v>
      </c>
      <c r="H24" s="765"/>
      <c r="J24" s="258"/>
    </row>
    <row r="25" spans="1:12">
      <c r="A25" s="793" t="s">
        <v>693</v>
      </c>
      <c r="B25" s="1074" t="s">
        <v>695</v>
      </c>
      <c r="C25" s="1077">
        <f>C24+7</f>
        <v>45966</v>
      </c>
      <c r="D25" s="1075">
        <f>C25+4</f>
        <v>45970</v>
      </c>
      <c r="E25" s="1075">
        <f>C25+8</f>
        <v>45974</v>
      </c>
      <c r="F25" s="1076">
        <f>E25</f>
        <v>45974</v>
      </c>
      <c r="G25" s="241">
        <f>C25+11</f>
        <v>45977</v>
      </c>
      <c r="H25" s="765"/>
      <c r="I25" s="765"/>
    </row>
    <row r="26" spans="1:12">
      <c r="A26" s="793" t="s">
        <v>692</v>
      </c>
      <c r="B26" s="1074" t="s">
        <v>696</v>
      </c>
      <c r="C26" s="1077">
        <f t="shared" ref="C26:C32" si="9">C25+7</f>
        <v>45973</v>
      </c>
      <c r="D26" s="1075">
        <f t="shared" ref="D26:D32" si="10">C26+4</f>
        <v>45977</v>
      </c>
      <c r="E26" s="1075">
        <f t="shared" ref="E26:E32" si="11">C26+8</f>
        <v>45981</v>
      </c>
      <c r="F26" s="1076">
        <f t="shared" ref="F26:F32" si="12">E26</f>
        <v>45981</v>
      </c>
      <c r="G26" s="241">
        <f t="shared" ref="G26:G32" si="13">C26+11</f>
        <v>45984</v>
      </c>
      <c r="H26" s="765"/>
    </row>
    <row r="27" spans="1:12">
      <c r="A27" s="793" t="s">
        <v>691</v>
      </c>
      <c r="B27" s="1074" t="s">
        <v>697</v>
      </c>
      <c r="C27" s="1077">
        <f t="shared" si="9"/>
        <v>45980</v>
      </c>
      <c r="D27" s="1075">
        <f t="shared" si="10"/>
        <v>45984</v>
      </c>
      <c r="E27" s="1075">
        <f>C27+8</f>
        <v>45988</v>
      </c>
      <c r="F27" s="1076">
        <f>E27</f>
        <v>45988</v>
      </c>
      <c r="G27" s="241">
        <f t="shared" si="13"/>
        <v>45991</v>
      </c>
      <c r="H27" s="765"/>
    </row>
    <row r="28" spans="1:12">
      <c r="A28" s="793" t="s">
        <v>693</v>
      </c>
      <c r="B28" s="1074" t="s">
        <v>698</v>
      </c>
      <c r="C28" s="1077">
        <f t="shared" si="9"/>
        <v>45987</v>
      </c>
      <c r="D28" s="1075">
        <f t="shared" si="10"/>
        <v>45991</v>
      </c>
      <c r="E28" s="1075">
        <f t="shared" si="11"/>
        <v>45995</v>
      </c>
      <c r="F28" s="1076">
        <f t="shared" si="12"/>
        <v>45995</v>
      </c>
      <c r="G28" s="241">
        <f t="shared" si="13"/>
        <v>45998</v>
      </c>
      <c r="H28" s="765"/>
    </row>
    <row r="29" spans="1:12">
      <c r="A29" s="793" t="s">
        <v>808</v>
      </c>
      <c r="B29" s="1074" t="s">
        <v>809</v>
      </c>
      <c r="C29" s="1077">
        <f t="shared" si="9"/>
        <v>45994</v>
      </c>
      <c r="D29" s="1075">
        <f t="shared" si="10"/>
        <v>45998</v>
      </c>
      <c r="E29" s="1075">
        <f t="shared" si="11"/>
        <v>46002</v>
      </c>
      <c r="F29" s="1076">
        <f t="shared" si="12"/>
        <v>46002</v>
      </c>
      <c r="G29" s="241">
        <f t="shared" si="13"/>
        <v>46005</v>
      </c>
      <c r="H29" s="765"/>
    </row>
    <row r="30" spans="1:12">
      <c r="A30" s="793" t="s">
        <v>691</v>
      </c>
      <c r="B30" s="1074" t="s">
        <v>810</v>
      </c>
      <c r="C30" s="1077">
        <f t="shared" si="9"/>
        <v>46001</v>
      </c>
      <c r="D30" s="1075">
        <f t="shared" si="10"/>
        <v>46005</v>
      </c>
      <c r="E30" s="1075">
        <f t="shared" si="11"/>
        <v>46009</v>
      </c>
      <c r="F30" s="1076">
        <f t="shared" si="12"/>
        <v>46009</v>
      </c>
      <c r="G30" s="241">
        <f t="shared" si="13"/>
        <v>46012</v>
      </c>
      <c r="H30" s="765"/>
    </row>
    <row r="31" spans="1:12">
      <c r="A31" s="793" t="s">
        <v>693</v>
      </c>
      <c r="B31" s="1074" t="s">
        <v>811</v>
      </c>
      <c r="C31" s="1077">
        <f t="shared" si="9"/>
        <v>46008</v>
      </c>
      <c r="D31" s="1075">
        <f t="shared" si="10"/>
        <v>46012</v>
      </c>
      <c r="E31" s="1075">
        <f t="shared" si="11"/>
        <v>46016</v>
      </c>
      <c r="F31" s="1076">
        <f t="shared" si="12"/>
        <v>46016</v>
      </c>
      <c r="G31" s="241">
        <f t="shared" si="13"/>
        <v>46019</v>
      </c>
      <c r="H31" s="765"/>
    </row>
    <row r="32" spans="1:12" ht="16.5" thickBot="1">
      <c r="A32" s="794" t="s">
        <v>808</v>
      </c>
      <c r="B32" s="627" t="s">
        <v>812</v>
      </c>
      <c r="C32" s="288">
        <f t="shared" si="9"/>
        <v>46015</v>
      </c>
      <c r="D32" s="289">
        <f t="shared" si="10"/>
        <v>46019</v>
      </c>
      <c r="E32" s="289">
        <f t="shared" si="11"/>
        <v>46023</v>
      </c>
      <c r="F32" s="290">
        <f t="shared" si="12"/>
        <v>46023</v>
      </c>
      <c r="G32" s="291">
        <f t="shared" si="13"/>
        <v>46026</v>
      </c>
      <c r="H32" s="765"/>
    </row>
    <row r="34" spans="1:4">
      <c r="A34" s="575" t="s">
        <v>172</v>
      </c>
      <c r="B34" s="174" t="s">
        <v>230</v>
      </c>
      <c r="C34" s="174"/>
      <c r="D34" s="174"/>
    </row>
    <row r="35" spans="1:4">
      <c r="A35" s="157" t="s">
        <v>171</v>
      </c>
      <c r="B35" s="157"/>
      <c r="C35" s="157"/>
    </row>
  </sheetData>
  <mergeCells count="19">
    <mergeCell ref="A22:A23"/>
    <mergeCell ref="D22:D23"/>
    <mergeCell ref="E22:E23"/>
    <mergeCell ref="F22:F23"/>
    <mergeCell ref="G22:G23"/>
    <mergeCell ref="B22:B23"/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75"/>
  <sheetViews>
    <sheetView zoomScaleNormal="100" workbookViewId="0">
      <selection activeCell="A75" sqref="A75"/>
    </sheetView>
  </sheetViews>
  <sheetFormatPr defaultRowHeight="14.25"/>
  <cols>
    <col min="1" max="1" width="24.28515625" style="9" customWidth="1"/>
    <col min="2" max="2" width="9.7109375" style="9" customWidth="1"/>
    <col min="3" max="3" width="15.7109375" style="9" customWidth="1"/>
    <col min="4" max="4" width="14" style="9" customWidth="1"/>
    <col min="5" max="5" width="13.7109375" style="9" customWidth="1"/>
    <col min="6" max="7" width="12.28515625" style="9" customWidth="1"/>
    <col min="8" max="8" width="14.7109375" style="9" customWidth="1"/>
    <col min="9" max="9" width="13.4257812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</row>
    <row r="2" spans="1:17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</row>
    <row r="3" spans="1:17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</row>
    <row r="4" spans="1:17" s="14" customFormat="1" ht="21" thickTop="1">
      <c r="A4" s="1295" t="s">
        <v>19</v>
      </c>
      <c r="B4" s="1295"/>
      <c r="C4" s="1295"/>
      <c r="D4" s="1295"/>
      <c r="E4" s="1295"/>
      <c r="F4" s="1295"/>
      <c r="G4" s="1295"/>
      <c r="H4" s="1295"/>
      <c r="I4" s="1295"/>
    </row>
    <row r="5" spans="1:17" s="14" customFormat="1" ht="13.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17" s="18" customFormat="1" ht="12.75">
      <c r="A6" s="183" t="s">
        <v>90</v>
      </c>
      <c r="H6" s="302" t="s">
        <v>47</v>
      </c>
      <c r="I6" s="303">
        <f ca="1">TODAY()</f>
        <v>45954</v>
      </c>
    </row>
    <row r="7" spans="1:17" ht="15" thickBot="1"/>
    <row r="8" spans="1:17" s="53" customFormat="1" ht="30" customHeight="1">
      <c r="A8" s="1296" t="s">
        <v>295</v>
      </c>
      <c r="B8" s="1303" t="s">
        <v>33</v>
      </c>
      <c r="C8" s="1303" t="s">
        <v>618</v>
      </c>
      <c r="D8" s="398" t="s">
        <v>122</v>
      </c>
      <c r="E8" s="398" t="s">
        <v>87</v>
      </c>
      <c r="F8" s="398" t="s">
        <v>22</v>
      </c>
      <c r="G8" s="398" t="s">
        <v>7</v>
      </c>
      <c r="H8" s="399" t="s">
        <v>26</v>
      </c>
    </row>
    <row r="9" spans="1:17" s="53" customFormat="1" ht="15" customHeight="1">
      <c r="A9" s="1297"/>
      <c r="B9" s="1304"/>
      <c r="C9" s="1304"/>
      <c r="D9" s="400" t="s">
        <v>128</v>
      </c>
      <c r="E9" s="400" t="s">
        <v>129</v>
      </c>
      <c r="F9" s="400" t="s">
        <v>130</v>
      </c>
      <c r="G9" s="400" t="s">
        <v>131</v>
      </c>
      <c r="H9" s="401" t="s">
        <v>128</v>
      </c>
    </row>
    <row r="10" spans="1:17" s="53" customFormat="1" ht="15.75" customHeight="1">
      <c r="A10" s="1298"/>
      <c r="B10" s="1305"/>
      <c r="C10" s="1305"/>
      <c r="D10" s="441" t="s">
        <v>123</v>
      </c>
      <c r="E10" s="441" t="s">
        <v>127</v>
      </c>
      <c r="F10" s="441" t="s">
        <v>124</v>
      </c>
      <c r="G10" s="441" t="s">
        <v>125</v>
      </c>
      <c r="H10" s="442" t="s">
        <v>145</v>
      </c>
    </row>
    <row r="11" spans="1:17" customFormat="1" ht="15">
      <c r="A11" s="251" t="s">
        <v>742</v>
      </c>
      <c r="B11" s="214" t="s">
        <v>677</v>
      </c>
      <c r="C11" s="476">
        <v>45962</v>
      </c>
      <c r="D11" s="440">
        <f>C11+5</f>
        <v>45967</v>
      </c>
      <c r="E11" s="215">
        <f>C11+7</f>
        <v>45969</v>
      </c>
      <c r="F11" s="215">
        <f>C11+10</f>
        <v>45972</v>
      </c>
      <c r="G11" s="215">
        <f>C11+11</f>
        <v>45973</v>
      </c>
      <c r="H11" s="216">
        <f>C11+12</f>
        <v>45974</v>
      </c>
    </row>
    <row r="12" spans="1:17" customFormat="1" ht="15">
      <c r="A12" s="251" t="s">
        <v>836</v>
      </c>
      <c r="B12" s="214" t="s">
        <v>661</v>
      </c>
      <c r="C12" s="476">
        <f>C11+7</f>
        <v>45969</v>
      </c>
      <c r="D12" s="440">
        <f t="shared" ref="D12:D17" si="0">C12+5</f>
        <v>45974</v>
      </c>
      <c r="E12" s="215">
        <f>C12+7</f>
        <v>45976</v>
      </c>
      <c r="F12" s="215">
        <f t="shared" ref="F12:F17" si="1">C12+10</f>
        <v>45979</v>
      </c>
      <c r="G12" s="215">
        <f t="shared" ref="G12:G17" si="2">C12+11</f>
        <v>45980</v>
      </c>
      <c r="H12" s="216">
        <f t="shared" ref="H12:H17" si="3">C12+12</f>
        <v>45981</v>
      </c>
    </row>
    <row r="13" spans="1:17" customFormat="1" ht="15">
      <c r="A13" s="251" t="s">
        <v>610</v>
      </c>
      <c r="B13" s="214" t="s">
        <v>661</v>
      </c>
      <c r="C13" s="476">
        <f t="shared" ref="C13:C17" si="4">C12+7</f>
        <v>45976</v>
      </c>
      <c r="D13" s="440">
        <f t="shared" si="0"/>
        <v>45981</v>
      </c>
      <c r="E13" s="215">
        <f t="shared" ref="E13:E17" si="5">C13+7</f>
        <v>45983</v>
      </c>
      <c r="F13" s="215">
        <f t="shared" si="1"/>
        <v>45986</v>
      </c>
      <c r="G13" s="215">
        <f t="shared" si="2"/>
        <v>45987</v>
      </c>
      <c r="H13" s="216">
        <f t="shared" si="3"/>
        <v>45988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51" t="s">
        <v>596</v>
      </c>
      <c r="B14" s="214" t="s">
        <v>663</v>
      </c>
      <c r="C14" s="476">
        <f t="shared" si="4"/>
        <v>45983</v>
      </c>
      <c r="D14" s="440">
        <f t="shared" si="0"/>
        <v>45988</v>
      </c>
      <c r="E14" s="215">
        <f t="shared" si="5"/>
        <v>45990</v>
      </c>
      <c r="F14" s="215">
        <f t="shared" si="1"/>
        <v>45993</v>
      </c>
      <c r="G14" s="215">
        <f t="shared" si="2"/>
        <v>45994</v>
      </c>
      <c r="H14" s="216">
        <f t="shared" si="3"/>
        <v>45995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1:17" s="225" customFormat="1" ht="15">
      <c r="A15" s="251" t="s">
        <v>742</v>
      </c>
      <c r="B15" s="214" t="s">
        <v>661</v>
      </c>
      <c r="C15" s="476">
        <f t="shared" si="4"/>
        <v>45990</v>
      </c>
      <c r="D15" s="440">
        <f t="shared" si="0"/>
        <v>45995</v>
      </c>
      <c r="E15" s="215">
        <f t="shared" si="5"/>
        <v>45997</v>
      </c>
      <c r="F15" s="215">
        <f t="shared" si="1"/>
        <v>46000</v>
      </c>
      <c r="G15" s="215">
        <f t="shared" si="2"/>
        <v>46001</v>
      </c>
      <c r="H15" s="216">
        <f t="shared" si="3"/>
        <v>46002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1:17" s="225" customFormat="1" ht="15.75" thickBot="1">
      <c r="A16" s="915" t="s">
        <v>836</v>
      </c>
      <c r="B16" s="916" t="s">
        <v>663</v>
      </c>
      <c r="C16" s="802">
        <f t="shared" si="4"/>
        <v>45997</v>
      </c>
      <c r="D16" s="898">
        <f t="shared" si="0"/>
        <v>46002</v>
      </c>
      <c r="E16" s="637">
        <f t="shared" si="5"/>
        <v>46004</v>
      </c>
      <c r="F16" s="637">
        <f t="shared" si="1"/>
        <v>46007</v>
      </c>
      <c r="G16" s="637">
        <f t="shared" si="2"/>
        <v>46008</v>
      </c>
      <c r="H16" s="638">
        <f t="shared" si="3"/>
        <v>46009</v>
      </c>
      <c r="I16" s="53"/>
      <c r="J16" s="53"/>
      <c r="K16" s="53"/>
      <c r="L16" s="53"/>
      <c r="M16" s="53"/>
      <c r="N16" s="53"/>
      <c r="O16" s="53"/>
      <c r="P16" s="53"/>
      <c r="Q16" s="53"/>
    </row>
    <row r="17" spans="1:18" s="51" customFormat="1" ht="15.75" hidden="1" thickBot="1">
      <c r="A17" s="912" t="s">
        <v>533</v>
      </c>
      <c r="B17" s="576" t="s">
        <v>563</v>
      </c>
      <c r="C17" s="802">
        <f t="shared" si="4"/>
        <v>46004</v>
      </c>
      <c r="D17" s="898">
        <f t="shared" si="0"/>
        <v>46009</v>
      </c>
      <c r="E17" s="913">
        <f t="shared" si="5"/>
        <v>46011</v>
      </c>
      <c r="F17" s="913">
        <f t="shared" si="1"/>
        <v>46014</v>
      </c>
      <c r="G17" s="913">
        <f t="shared" si="2"/>
        <v>46015</v>
      </c>
      <c r="H17" s="914">
        <f t="shared" si="3"/>
        <v>46016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38" t="s">
        <v>223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303</v>
      </c>
    </row>
    <row r="21" spans="1:18" customFormat="1" ht="15">
      <c r="A21" s="9" t="s">
        <v>419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389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3" customFormat="1" ht="15.75" thickBot="1">
      <c r="A24"/>
      <c r="B24"/>
      <c r="C24"/>
      <c r="D24"/>
      <c r="E24"/>
      <c r="F24"/>
      <c r="G24"/>
      <c r="H24"/>
      <c r="I24"/>
    </row>
    <row r="25" spans="1:18" s="53" customFormat="1" ht="14.25" customHeight="1">
      <c r="A25" s="1299" t="s">
        <v>542</v>
      </c>
      <c r="B25" s="1301" t="s">
        <v>33</v>
      </c>
      <c r="C25" s="1301" t="s">
        <v>440</v>
      </c>
      <c r="D25" s="585" t="s">
        <v>7</v>
      </c>
      <c r="E25" s="585" t="s">
        <v>26</v>
      </c>
      <c r="F25" s="586" t="s">
        <v>22</v>
      </c>
      <c r="G25" s="167"/>
    </row>
    <row r="26" spans="1:18" s="53" customFormat="1" ht="15" customHeight="1">
      <c r="A26" s="1300"/>
      <c r="B26" s="1302"/>
      <c r="C26" s="1302"/>
      <c r="D26" s="582" t="s">
        <v>539</v>
      </c>
      <c r="E26" s="582" t="s">
        <v>540</v>
      </c>
      <c r="F26" s="587" t="s">
        <v>538</v>
      </c>
      <c r="G26" s="167"/>
    </row>
    <row r="27" spans="1:18" s="53" customFormat="1" ht="15.75" customHeight="1">
      <c r="A27" s="1300"/>
      <c r="B27" s="1302"/>
      <c r="C27" s="1302"/>
      <c r="D27" s="582" t="s">
        <v>401</v>
      </c>
      <c r="E27" s="582" t="s">
        <v>208</v>
      </c>
      <c r="F27" s="587" t="s">
        <v>120</v>
      </c>
      <c r="G27" s="167"/>
    </row>
    <row r="28" spans="1:18" s="17" customFormat="1" ht="15">
      <c r="A28" s="588" t="s">
        <v>744</v>
      </c>
      <c r="B28" s="583" t="s">
        <v>730</v>
      </c>
      <c r="C28" s="584">
        <v>45959</v>
      </c>
      <c r="D28" s="584">
        <f>C28+7</f>
        <v>45966</v>
      </c>
      <c r="E28" s="584">
        <f>C28+10</f>
        <v>45969</v>
      </c>
      <c r="F28" s="589">
        <f>C28+11</f>
        <v>45970</v>
      </c>
      <c r="G28" s="166"/>
    </row>
    <row r="29" spans="1:18" s="17" customFormat="1" ht="15">
      <c r="A29" s="588" t="s">
        <v>601</v>
      </c>
      <c r="B29" s="583" t="s">
        <v>661</v>
      </c>
      <c r="C29" s="822">
        <f>C28+7</f>
        <v>45966</v>
      </c>
      <c r="D29" s="584">
        <f t="shared" ref="D29:D35" si="6">C29+7</f>
        <v>45973</v>
      </c>
      <c r="E29" s="584">
        <f t="shared" ref="E29:E35" si="7">C29+10</f>
        <v>45976</v>
      </c>
      <c r="F29" s="589">
        <f t="shared" ref="F29:F33" si="8">C29+11</f>
        <v>45977</v>
      </c>
      <c r="G29" s="166"/>
    </row>
    <row r="30" spans="1:18" s="17" customFormat="1" ht="15">
      <c r="A30" s="670" t="s">
        <v>616</v>
      </c>
      <c r="B30" s="583" t="s">
        <v>661</v>
      </c>
      <c r="C30" s="822">
        <f t="shared" ref="C30:C33" si="9">C29+7</f>
        <v>45973</v>
      </c>
      <c r="D30" s="584">
        <f t="shared" si="6"/>
        <v>45980</v>
      </c>
      <c r="E30" s="584">
        <f t="shared" si="7"/>
        <v>45983</v>
      </c>
      <c r="F30" s="589">
        <f t="shared" si="8"/>
        <v>45984</v>
      </c>
      <c r="G30" s="166"/>
    </row>
    <row r="31" spans="1:18" s="17" customFormat="1" ht="15">
      <c r="A31" s="588" t="s">
        <v>573</v>
      </c>
      <c r="B31" s="583" t="s">
        <v>661</v>
      </c>
      <c r="C31" s="822">
        <f t="shared" si="9"/>
        <v>45980</v>
      </c>
      <c r="D31" s="584">
        <f t="shared" si="6"/>
        <v>45987</v>
      </c>
      <c r="E31" s="584">
        <f t="shared" si="7"/>
        <v>45990</v>
      </c>
      <c r="F31" s="589">
        <f t="shared" si="8"/>
        <v>45991</v>
      </c>
      <c r="G31" s="166"/>
    </row>
    <row r="32" spans="1:18" s="284" customFormat="1" ht="15">
      <c r="A32" s="588" t="s">
        <v>837</v>
      </c>
      <c r="B32" s="583" t="s">
        <v>663</v>
      </c>
      <c r="C32" s="822">
        <f t="shared" si="9"/>
        <v>45987</v>
      </c>
      <c r="D32" s="584">
        <f t="shared" si="6"/>
        <v>45994</v>
      </c>
      <c r="E32" s="584">
        <f t="shared" si="7"/>
        <v>45997</v>
      </c>
      <c r="F32" s="589">
        <f t="shared" si="8"/>
        <v>45998</v>
      </c>
      <c r="G32" s="283"/>
    </row>
    <row r="33" spans="1:7" s="17" customFormat="1" ht="15.75" thickBot="1">
      <c r="A33" s="921" t="s">
        <v>601</v>
      </c>
      <c r="B33" s="922" t="s">
        <v>663</v>
      </c>
      <c r="C33" s="823">
        <f t="shared" si="9"/>
        <v>45994</v>
      </c>
      <c r="D33" s="900">
        <f t="shared" si="6"/>
        <v>46001</v>
      </c>
      <c r="E33" s="900">
        <f t="shared" si="7"/>
        <v>46004</v>
      </c>
      <c r="F33" s="901">
        <f t="shared" si="8"/>
        <v>46005</v>
      </c>
      <c r="G33" s="166"/>
    </row>
    <row r="34" spans="1:7" s="284" customFormat="1" ht="15" hidden="1">
      <c r="A34" s="917" t="s">
        <v>593</v>
      </c>
      <c r="B34" s="918" t="s">
        <v>604</v>
      </c>
      <c r="C34" s="919">
        <f t="shared" ref="C34" si="10">C33+7</f>
        <v>46001</v>
      </c>
      <c r="D34" s="919">
        <f t="shared" si="6"/>
        <v>46008</v>
      </c>
      <c r="E34" s="919">
        <f t="shared" si="7"/>
        <v>46011</v>
      </c>
      <c r="F34" s="920">
        <f>C34+11</f>
        <v>46012</v>
      </c>
      <c r="G34" s="283"/>
    </row>
    <row r="35" spans="1:7" ht="15" hidden="1" thickBot="1">
      <c r="A35" s="671" t="s">
        <v>395</v>
      </c>
      <c r="B35" s="672" t="s">
        <v>394</v>
      </c>
      <c r="C35" s="782"/>
      <c r="D35" s="584">
        <f t="shared" si="6"/>
        <v>7</v>
      </c>
      <c r="E35" s="584">
        <f t="shared" si="7"/>
        <v>10</v>
      </c>
      <c r="F35" s="673">
        <f>C35+11</f>
        <v>11</v>
      </c>
    </row>
    <row r="36" spans="1:7">
      <c r="A36" s="579"/>
      <c r="B36" s="580"/>
      <c r="C36" s="581"/>
      <c r="D36" s="581"/>
      <c r="E36" s="581"/>
      <c r="F36" s="581"/>
    </row>
    <row r="37" spans="1:7" ht="18.75" customHeight="1">
      <c r="A37" s="238" t="s">
        <v>223</v>
      </c>
    </row>
    <row r="38" spans="1:7" ht="15.75" customHeight="1">
      <c r="A38" s="9" t="s">
        <v>543</v>
      </c>
    </row>
    <row r="39" spans="1:7" ht="15.75" customHeight="1">
      <c r="A39" s="9" t="s">
        <v>544</v>
      </c>
    </row>
    <row r="40" spans="1:7" ht="17.25" customHeight="1"/>
    <row r="41" spans="1:7" ht="15.75" customHeight="1"/>
    <row r="43" spans="1:7" ht="15" thickBot="1"/>
    <row r="44" spans="1:7">
      <c r="A44" s="1299" t="s">
        <v>458</v>
      </c>
      <c r="B44" s="1301" t="s">
        <v>33</v>
      </c>
      <c r="C44" s="1301" t="s">
        <v>440</v>
      </c>
      <c r="D44" s="585" t="s">
        <v>13</v>
      </c>
      <c r="E44" s="585" t="s">
        <v>83</v>
      </c>
      <c r="F44" s="586" t="s">
        <v>84</v>
      </c>
    </row>
    <row r="45" spans="1:7">
      <c r="A45" s="1300"/>
      <c r="B45" s="1302"/>
      <c r="C45" s="1302"/>
      <c r="D45" s="582" t="s">
        <v>435</v>
      </c>
      <c r="E45" s="582" t="s">
        <v>436</v>
      </c>
      <c r="F45" s="587" t="s">
        <v>130</v>
      </c>
    </row>
    <row r="46" spans="1:7">
      <c r="A46" s="1300"/>
      <c r="B46" s="1302"/>
      <c r="C46" s="1302"/>
      <c r="D46" s="582" t="s">
        <v>116</v>
      </c>
      <c r="E46" s="582" t="s">
        <v>401</v>
      </c>
      <c r="F46" s="587" t="s">
        <v>208</v>
      </c>
    </row>
    <row r="47" spans="1:7">
      <c r="A47" s="588" t="s">
        <v>444</v>
      </c>
      <c r="B47" s="583" t="s">
        <v>677</v>
      </c>
      <c r="C47" s="584">
        <v>45959</v>
      </c>
      <c r="D47" s="584">
        <f>C47+7</f>
        <v>45966</v>
      </c>
      <c r="E47" s="584">
        <f>C47+8</f>
        <v>45967</v>
      </c>
      <c r="F47" s="589">
        <f>C47+9</f>
        <v>45968</v>
      </c>
    </row>
    <row r="48" spans="1:7">
      <c r="A48" s="588" t="s">
        <v>633</v>
      </c>
      <c r="B48" s="583" t="s">
        <v>733</v>
      </c>
      <c r="C48" s="822">
        <f>C47+7</f>
        <v>45966</v>
      </c>
      <c r="D48" s="822">
        <f>D47+7</f>
        <v>45973</v>
      </c>
      <c r="E48" s="822">
        <f>E47+7</f>
        <v>45974</v>
      </c>
      <c r="F48" s="1021">
        <f>E48+7</f>
        <v>45981</v>
      </c>
    </row>
    <row r="49" spans="1:7">
      <c r="A49" s="670" t="s">
        <v>611</v>
      </c>
      <c r="B49" s="583" t="s">
        <v>661</v>
      </c>
      <c r="C49" s="584">
        <f t="shared" ref="C49:C52" si="11">C48+7</f>
        <v>45973</v>
      </c>
      <c r="D49" s="584">
        <f t="shared" ref="D49:D52" si="12">D48+7</f>
        <v>45980</v>
      </c>
      <c r="E49" s="584">
        <f t="shared" ref="E49:E52" si="13">E48+7</f>
        <v>45981</v>
      </c>
      <c r="F49" s="589">
        <f t="shared" ref="F49:F52" si="14">E49+7</f>
        <v>45988</v>
      </c>
    </row>
    <row r="50" spans="1:7">
      <c r="A50" s="588" t="s">
        <v>572</v>
      </c>
      <c r="B50" s="583" t="s">
        <v>731</v>
      </c>
      <c r="C50" s="584">
        <f t="shared" si="11"/>
        <v>45980</v>
      </c>
      <c r="D50" s="584">
        <f t="shared" si="12"/>
        <v>45987</v>
      </c>
      <c r="E50" s="584">
        <f t="shared" si="13"/>
        <v>45988</v>
      </c>
      <c r="F50" s="589">
        <f t="shared" si="14"/>
        <v>45995</v>
      </c>
    </row>
    <row r="51" spans="1:7">
      <c r="A51" s="588" t="s">
        <v>444</v>
      </c>
      <c r="B51" s="583" t="s">
        <v>661</v>
      </c>
      <c r="C51" s="584">
        <f t="shared" si="11"/>
        <v>45987</v>
      </c>
      <c r="D51" s="584">
        <f t="shared" si="12"/>
        <v>45994</v>
      </c>
      <c r="E51" s="584">
        <f t="shared" si="13"/>
        <v>45995</v>
      </c>
      <c r="F51" s="589">
        <f t="shared" si="14"/>
        <v>46002</v>
      </c>
    </row>
    <row r="52" spans="1:7" ht="15" thickBot="1">
      <c r="A52" s="899" t="s">
        <v>633</v>
      </c>
      <c r="B52" s="911" t="s">
        <v>734</v>
      </c>
      <c r="C52" s="900">
        <f t="shared" si="11"/>
        <v>45994</v>
      </c>
      <c r="D52" s="900">
        <f t="shared" si="12"/>
        <v>46001</v>
      </c>
      <c r="E52" s="900">
        <f t="shared" si="13"/>
        <v>46002</v>
      </c>
      <c r="F52" s="901">
        <f t="shared" si="14"/>
        <v>46009</v>
      </c>
    </row>
    <row r="54" spans="1:7" ht="15">
      <c r="A54" s="238" t="s">
        <v>223</v>
      </c>
    </row>
    <row r="55" spans="1:7">
      <c r="A55" s="9" t="s">
        <v>437</v>
      </c>
    </row>
    <row r="56" spans="1:7">
      <c r="A56" s="9" t="s">
        <v>438</v>
      </c>
    </row>
    <row r="57" spans="1:7">
      <c r="A57" s="9" t="s">
        <v>439</v>
      </c>
    </row>
    <row r="60" spans="1:7" ht="15" thickBot="1"/>
    <row r="61" spans="1:7" ht="14.25" customHeight="1">
      <c r="A61" s="1306" t="s">
        <v>617</v>
      </c>
      <c r="B61" s="1309" t="s">
        <v>33</v>
      </c>
      <c r="C61" s="1309" t="s">
        <v>618</v>
      </c>
      <c r="D61" s="926" t="s">
        <v>112</v>
      </c>
      <c r="E61" s="926" t="s">
        <v>7</v>
      </c>
      <c r="F61" s="926" t="s">
        <v>26</v>
      </c>
      <c r="G61" s="927" t="s">
        <v>22</v>
      </c>
    </row>
    <row r="62" spans="1:7">
      <c r="A62" s="1307"/>
      <c r="B62" s="1310"/>
      <c r="C62" s="1310"/>
      <c r="D62" s="923" t="s">
        <v>538</v>
      </c>
      <c r="E62" s="923" t="s">
        <v>539</v>
      </c>
      <c r="F62" s="923" t="s">
        <v>540</v>
      </c>
      <c r="G62" s="928" t="s">
        <v>538</v>
      </c>
    </row>
    <row r="63" spans="1:7">
      <c r="A63" s="1308"/>
      <c r="B63" s="1311"/>
      <c r="C63" s="1311"/>
      <c r="D63" s="923" t="s">
        <v>541</v>
      </c>
      <c r="E63" s="923" t="s">
        <v>401</v>
      </c>
      <c r="F63" s="923" t="s">
        <v>208</v>
      </c>
      <c r="G63" s="928" t="s">
        <v>121</v>
      </c>
    </row>
    <row r="64" spans="1:7" s="1025" customFormat="1">
      <c r="A64" s="1022" t="s">
        <v>602</v>
      </c>
      <c r="B64" s="1023" t="s">
        <v>661</v>
      </c>
      <c r="C64" s="1024">
        <v>45963</v>
      </c>
      <c r="D64" s="217">
        <v>45966</v>
      </c>
      <c r="E64" s="217">
        <v>45971</v>
      </c>
      <c r="F64" s="217">
        <v>45972</v>
      </c>
      <c r="G64" s="218">
        <v>45973</v>
      </c>
    </row>
    <row r="65" spans="1:7">
      <c r="A65" s="929" t="s">
        <v>609</v>
      </c>
      <c r="B65" s="924" t="s">
        <v>661</v>
      </c>
      <c r="C65" s="925">
        <v>45970</v>
      </c>
      <c r="D65" s="217">
        <v>45973</v>
      </c>
      <c r="E65" s="217">
        <v>45978</v>
      </c>
      <c r="F65" s="217">
        <v>45979</v>
      </c>
      <c r="G65" s="218">
        <v>45980</v>
      </c>
    </row>
    <row r="66" spans="1:7">
      <c r="A66" s="929" t="s">
        <v>745</v>
      </c>
      <c r="B66" s="924" t="s">
        <v>663</v>
      </c>
      <c r="C66" s="925">
        <v>45977</v>
      </c>
      <c r="D66" s="217">
        <v>45980</v>
      </c>
      <c r="E66" s="217">
        <v>45985</v>
      </c>
      <c r="F66" s="217">
        <v>45986</v>
      </c>
      <c r="G66" s="218">
        <v>45987</v>
      </c>
    </row>
    <row r="67" spans="1:7">
      <c r="A67" s="929" t="s">
        <v>632</v>
      </c>
      <c r="B67" s="924" t="s">
        <v>661</v>
      </c>
      <c r="C67" s="925">
        <v>45984</v>
      </c>
      <c r="D67" s="217">
        <v>45987</v>
      </c>
      <c r="E67" s="217">
        <v>45992</v>
      </c>
      <c r="F67" s="217">
        <v>45993</v>
      </c>
      <c r="G67" s="218">
        <v>45994</v>
      </c>
    </row>
    <row r="68" spans="1:7">
      <c r="A68" s="929" t="s">
        <v>602</v>
      </c>
      <c r="B68" s="924" t="s">
        <v>663</v>
      </c>
      <c r="C68" s="925">
        <v>45991</v>
      </c>
      <c r="D68" s="217">
        <v>45994</v>
      </c>
      <c r="E68" s="217">
        <v>45999</v>
      </c>
      <c r="F68" s="217">
        <v>46000</v>
      </c>
      <c r="G68" s="218">
        <v>46001</v>
      </c>
    </row>
    <row r="69" spans="1:7" ht="15" thickBot="1">
      <c r="A69" s="930" t="s">
        <v>609</v>
      </c>
      <c r="B69" s="931" t="s">
        <v>663</v>
      </c>
      <c r="C69" s="932">
        <v>45998</v>
      </c>
      <c r="D69" s="573">
        <v>46001</v>
      </c>
      <c r="E69" s="573">
        <v>46006</v>
      </c>
      <c r="F69" s="573">
        <v>46007</v>
      </c>
      <c r="G69" s="574">
        <v>46008</v>
      </c>
    </row>
    <row r="71" spans="1:7" ht="15">
      <c r="A71" s="238" t="s">
        <v>223</v>
      </c>
    </row>
    <row r="72" spans="1:7">
      <c r="A72" s="9" t="s">
        <v>543</v>
      </c>
    </row>
    <row r="73" spans="1:7">
      <c r="A73" s="9" t="s">
        <v>544</v>
      </c>
    </row>
    <row r="75" spans="1:7">
      <c r="A75" s="157" t="s">
        <v>171</v>
      </c>
    </row>
  </sheetData>
  <mergeCells count="16">
    <mergeCell ref="A61:A63"/>
    <mergeCell ref="B61:B63"/>
    <mergeCell ref="C61:C63"/>
    <mergeCell ref="A44:A46"/>
    <mergeCell ref="B44:B46"/>
    <mergeCell ref="C44:C46"/>
    <mergeCell ref="A25:A27"/>
    <mergeCell ref="C25:C27"/>
    <mergeCell ref="C8:C10"/>
    <mergeCell ref="B25:B27"/>
    <mergeCell ref="B8:B10"/>
    <mergeCell ref="A1:I1"/>
    <mergeCell ref="A2:I2"/>
    <mergeCell ref="A3:I3"/>
    <mergeCell ref="A4:I4"/>
    <mergeCell ref="A8:A10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265"/>
      <c r="I1" s="265"/>
    </row>
    <row r="2" spans="1:23" s="7" customFormat="1" ht="18.75">
      <c r="A2" s="1160" t="s">
        <v>162</v>
      </c>
      <c r="B2" s="1160"/>
      <c r="C2" s="1160"/>
      <c r="D2" s="1160"/>
      <c r="E2" s="1160"/>
      <c r="F2" s="1160"/>
      <c r="G2" s="1160"/>
      <c r="H2" s="266"/>
      <c r="I2" s="266"/>
    </row>
    <row r="3" spans="1:23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269"/>
      <c r="I3" s="266"/>
    </row>
    <row r="4" spans="1:23" s="48" customFormat="1" ht="24.75" customHeight="1" thickTop="1">
      <c r="A4" s="1158" t="s">
        <v>20</v>
      </c>
      <c r="B4" s="1158"/>
      <c r="C4" s="1158"/>
      <c r="D4" s="1158"/>
      <c r="E4" s="1158"/>
      <c r="F4" s="1158"/>
      <c r="G4" s="1158"/>
      <c r="H4" s="268"/>
      <c r="I4" s="198"/>
    </row>
    <row r="5" spans="1:23" s="48" customFormat="1" ht="24.75" customHeight="1">
      <c r="A5" s="182" t="s">
        <v>90</v>
      </c>
      <c r="B5" s="49"/>
      <c r="C5" s="49"/>
      <c r="D5" s="49"/>
      <c r="E5" s="49"/>
      <c r="F5" s="302" t="s">
        <v>47</v>
      </c>
      <c r="G5" s="303">
        <f ca="1">TODAY()</f>
        <v>45954</v>
      </c>
    </row>
    <row r="6" spans="1:23" s="148" customFormat="1" ht="15" customHeight="1" thickBot="1">
      <c r="I6" s="147"/>
      <c r="J6" s="146"/>
    </row>
    <row r="7" spans="1:23" s="127" customFormat="1" ht="19.5" customHeight="1">
      <c r="A7" s="1317" t="s">
        <v>231</v>
      </c>
      <c r="B7" s="1318"/>
      <c r="C7" s="1318"/>
      <c r="D7" s="1319"/>
      <c r="E7" s="48"/>
      <c r="F7" s="48"/>
      <c r="G7" s="48"/>
      <c r="H7" s="48"/>
      <c r="I7" s="48"/>
      <c r="J7" s="130"/>
    </row>
    <row r="8" spans="1:23" s="127" customFormat="1" ht="19.5" customHeight="1">
      <c r="A8" s="1313" t="s">
        <v>49</v>
      </c>
      <c r="B8" s="1315" t="s">
        <v>2</v>
      </c>
      <c r="C8" s="541" t="s">
        <v>3</v>
      </c>
      <c r="D8" s="542" t="s">
        <v>117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27" customFormat="1" ht="17.25" customHeight="1">
      <c r="A9" s="1313"/>
      <c r="B9" s="1315"/>
      <c r="C9" s="541" t="s">
        <v>29</v>
      </c>
      <c r="D9" s="542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8"/>
    </row>
    <row r="10" spans="1:23" s="242" customFormat="1" ht="15" customHeight="1">
      <c r="A10" s="262" t="s">
        <v>469</v>
      </c>
      <c r="B10" s="277" t="s">
        <v>549</v>
      </c>
      <c r="C10" s="278">
        <v>45536</v>
      </c>
      <c r="D10" s="279">
        <f>C10+8</f>
        <v>45544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244"/>
    </row>
    <row r="11" spans="1:23" s="242" customFormat="1" ht="15" customHeight="1">
      <c r="A11" s="262" t="s">
        <v>449</v>
      </c>
      <c r="B11" s="277" t="s">
        <v>551</v>
      </c>
      <c r="C11" s="278">
        <v>45536</v>
      </c>
      <c r="D11" s="279">
        <f>C11+8</f>
        <v>45544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27"/>
    </row>
    <row r="12" spans="1:23" s="242" customFormat="1" ht="15" customHeight="1">
      <c r="A12" s="262" t="s">
        <v>423</v>
      </c>
      <c r="B12" s="277" t="s">
        <v>526</v>
      </c>
      <c r="C12" s="278">
        <v>45539</v>
      </c>
      <c r="D12" s="279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92"/>
    </row>
    <row r="13" spans="1:23" s="242" customFormat="1" ht="15" customHeight="1">
      <c r="A13" s="262" t="s">
        <v>421</v>
      </c>
      <c r="B13" s="277" t="s">
        <v>483</v>
      </c>
      <c r="C13" s="278">
        <v>45539</v>
      </c>
      <c r="D13" s="279">
        <f t="shared" si="0"/>
        <v>45547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244"/>
    </row>
    <row r="14" spans="1:23" s="242" customFormat="1" ht="15" customHeight="1">
      <c r="A14" s="262" t="s">
        <v>422</v>
      </c>
      <c r="B14" s="277" t="s">
        <v>548</v>
      </c>
      <c r="C14" s="278">
        <v>45540</v>
      </c>
      <c r="D14" s="279">
        <f t="shared" si="0"/>
        <v>45548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7"/>
    </row>
    <row r="15" spans="1:23" s="242" customFormat="1" ht="15" customHeight="1">
      <c r="A15" s="262" t="s">
        <v>534</v>
      </c>
      <c r="B15" s="277" t="s">
        <v>564</v>
      </c>
      <c r="C15" s="278">
        <v>45540</v>
      </c>
      <c r="D15" s="279">
        <f t="shared" si="0"/>
        <v>45548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44"/>
    </row>
    <row r="16" spans="1:23" s="242" customFormat="1" ht="15" customHeight="1">
      <c r="A16" s="262" t="s">
        <v>454</v>
      </c>
      <c r="B16" s="277" t="s">
        <v>529</v>
      </c>
      <c r="C16" s="278">
        <v>45541</v>
      </c>
      <c r="D16" s="279">
        <f t="shared" si="0"/>
        <v>45549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27"/>
    </row>
    <row r="17" spans="1:21" s="242" customFormat="1" ht="15" customHeight="1">
      <c r="A17" s="262" t="s">
        <v>414</v>
      </c>
      <c r="B17" s="277" t="s">
        <v>548</v>
      </c>
      <c r="C17" s="278">
        <v>45544</v>
      </c>
      <c r="D17" s="279">
        <f t="shared" si="0"/>
        <v>45552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27"/>
    </row>
    <row r="18" spans="1:21" s="242" customFormat="1" ht="15" customHeight="1">
      <c r="A18" s="262" t="s">
        <v>470</v>
      </c>
      <c r="B18" s="277" t="s">
        <v>526</v>
      </c>
      <c r="C18" s="278">
        <v>45545</v>
      </c>
      <c r="D18" s="279">
        <f t="shared" si="0"/>
        <v>45553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127"/>
    </row>
    <row r="19" spans="1:21" s="242" customFormat="1" ht="15" customHeight="1">
      <c r="A19" s="262" t="s">
        <v>432</v>
      </c>
      <c r="B19" s="277" t="s">
        <v>548</v>
      </c>
      <c r="C19" s="278">
        <v>45546</v>
      </c>
      <c r="D19" s="279">
        <f t="shared" si="0"/>
        <v>45554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127"/>
    </row>
    <row r="20" spans="1:21" s="242" customFormat="1" ht="15" customHeight="1">
      <c r="A20" s="262" t="s">
        <v>429</v>
      </c>
      <c r="B20" s="277" t="s">
        <v>529</v>
      </c>
      <c r="C20" s="278">
        <v>45547</v>
      </c>
      <c r="D20" s="279">
        <f t="shared" si="0"/>
        <v>45555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27"/>
    </row>
    <row r="21" spans="1:21" s="242" customFormat="1" ht="15" customHeight="1">
      <c r="A21" s="262" t="s">
        <v>242</v>
      </c>
      <c r="B21" s="277" t="s">
        <v>487</v>
      </c>
      <c r="C21" s="278">
        <v>45548</v>
      </c>
      <c r="D21" s="279">
        <f t="shared" si="0"/>
        <v>45556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27"/>
    </row>
    <row r="22" spans="1:21" s="242" customFormat="1" ht="15" customHeight="1">
      <c r="A22" s="262" t="s">
        <v>466</v>
      </c>
      <c r="B22" s="277" t="s">
        <v>565</v>
      </c>
      <c r="C22" s="278">
        <v>45550</v>
      </c>
      <c r="D22" s="279">
        <f t="shared" si="0"/>
        <v>45558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27"/>
    </row>
    <row r="23" spans="1:21" s="242" customFormat="1" ht="15" customHeight="1">
      <c r="A23" s="262" t="s">
        <v>467</v>
      </c>
      <c r="B23" s="277" t="s">
        <v>566</v>
      </c>
      <c r="C23" s="278">
        <v>45550</v>
      </c>
      <c r="D23" s="279">
        <f t="shared" si="0"/>
        <v>45558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27"/>
    </row>
    <row r="24" spans="1:21" s="242" customFormat="1" ht="15" customHeight="1">
      <c r="A24" s="262" t="s">
        <v>443</v>
      </c>
      <c r="B24" s="277" t="s">
        <v>567</v>
      </c>
      <c r="C24" s="278">
        <v>45551</v>
      </c>
      <c r="D24" s="279">
        <f t="shared" si="0"/>
        <v>45559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27"/>
    </row>
    <row r="25" spans="1:21" s="242" customFormat="1" ht="15" customHeight="1">
      <c r="A25" s="262" t="s">
        <v>453</v>
      </c>
      <c r="B25" s="277" t="s">
        <v>526</v>
      </c>
      <c r="C25" s="278">
        <v>45553</v>
      </c>
      <c r="D25" s="279">
        <f t="shared" si="0"/>
        <v>45561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27"/>
    </row>
    <row r="26" spans="1:21" s="242" customFormat="1" ht="15" customHeight="1">
      <c r="A26" s="262" t="s">
        <v>535</v>
      </c>
      <c r="B26" s="277" t="s">
        <v>568</v>
      </c>
      <c r="C26" s="278">
        <v>45553</v>
      </c>
      <c r="D26" s="279">
        <f t="shared" si="0"/>
        <v>45561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27"/>
    </row>
    <row r="27" spans="1:21" s="242" customFormat="1" ht="15" customHeight="1">
      <c r="A27" s="262" t="s">
        <v>405</v>
      </c>
      <c r="B27" s="277" t="s">
        <v>567</v>
      </c>
      <c r="C27" s="236">
        <v>45554</v>
      </c>
      <c r="D27" s="279">
        <f t="shared" si="0"/>
        <v>45562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27"/>
    </row>
    <row r="28" spans="1:21" s="242" customFormat="1" ht="15" customHeight="1">
      <c r="A28" s="262" t="s">
        <v>457</v>
      </c>
      <c r="B28" s="277" t="s">
        <v>567</v>
      </c>
      <c r="C28" s="236">
        <v>45554</v>
      </c>
      <c r="D28" s="279">
        <f t="shared" si="0"/>
        <v>45562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127"/>
    </row>
    <row r="29" spans="1:21" s="242" customFormat="1" ht="15" customHeight="1">
      <c r="A29" s="262" t="s">
        <v>468</v>
      </c>
      <c r="B29" s="277" t="s">
        <v>527</v>
      </c>
      <c r="C29" s="236">
        <v>45557</v>
      </c>
      <c r="D29" s="279">
        <f t="shared" si="0"/>
        <v>45565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127"/>
    </row>
    <row r="30" spans="1:21" s="242" customFormat="1" ht="15" customHeight="1">
      <c r="A30" s="262" t="s">
        <v>469</v>
      </c>
      <c r="B30" s="277" t="s">
        <v>569</v>
      </c>
      <c r="C30" s="236">
        <v>45557</v>
      </c>
      <c r="D30" s="279">
        <f t="shared" si="0"/>
        <v>45565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27"/>
    </row>
    <row r="31" spans="1:21" s="242" customFormat="1" ht="15" customHeight="1">
      <c r="A31" s="262" t="s">
        <v>430</v>
      </c>
      <c r="B31" s="277" t="s">
        <v>567</v>
      </c>
      <c r="C31" s="236">
        <v>45557</v>
      </c>
      <c r="D31" s="282">
        <f t="shared" si="0"/>
        <v>45565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27"/>
    </row>
    <row r="32" spans="1:21" s="242" customFormat="1" ht="15" customHeight="1">
      <c r="A32" s="262" t="s">
        <v>449</v>
      </c>
      <c r="B32" s="277" t="s">
        <v>570</v>
      </c>
      <c r="C32" s="236">
        <v>45557</v>
      </c>
      <c r="D32" s="282">
        <f t="shared" si="0"/>
        <v>45565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27"/>
    </row>
    <row r="33" spans="1:23" s="242" customFormat="1" ht="15" customHeight="1">
      <c r="A33" s="262" t="s">
        <v>421</v>
      </c>
      <c r="B33" s="277" t="s">
        <v>487</v>
      </c>
      <c r="C33" s="236">
        <v>45560</v>
      </c>
      <c r="D33" s="282">
        <f t="shared" si="0"/>
        <v>45568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27"/>
    </row>
    <row r="34" spans="1:23" s="242" customFormat="1" ht="15" customHeight="1">
      <c r="A34" s="262" t="s">
        <v>454</v>
      </c>
      <c r="B34" s="277" t="s">
        <v>548</v>
      </c>
      <c r="C34" s="236">
        <v>45561</v>
      </c>
      <c r="D34" s="282">
        <f t="shared" si="0"/>
        <v>45569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27"/>
    </row>
    <row r="35" spans="1:23" s="242" customFormat="1" ht="15" customHeight="1">
      <c r="A35" s="262" t="s">
        <v>422</v>
      </c>
      <c r="B35" s="277" t="s">
        <v>567</v>
      </c>
      <c r="C35" s="236">
        <v>45562</v>
      </c>
      <c r="D35" s="282">
        <f t="shared" si="0"/>
        <v>45570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27"/>
    </row>
    <row r="36" spans="1:23" s="242" customFormat="1" ht="15" customHeight="1">
      <c r="A36" s="262" t="s">
        <v>547</v>
      </c>
      <c r="B36" s="277" t="s">
        <v>571</v>
      </c>
      <c r="C36" s="236">
        <v>45562</v>
      </c>
      <c r="D36" s="282">
        <f t="shared" si="0"/>
        <v>45570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27"/>
    </row>
    <row r="37" spans="1:23" s="242" customFormat="1" ht="15" customHeight="1">
      <c r="A37" s="262" t="s">
        <v>550</v>
      </c>
      <c r="B37" s="277" t="s">
        <v>528</v>
      </c>
      <c r="C37" s="236">
        <v>45564</v>
      </c>
      <c r="D37" s="282">
        <f t="shared" si="0"/>
        <v>45572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27"/>
    </row>
    <row r="38" spans="1:23" s="242" customFormat="1" ht="15" customHeight="1">
      <c r="A38" s="262" t="s">
        <v>414</v>
      </c>
      <c r="B38" s="277" t="s">
        <v>567</v>
      </c>
      <c r="C38" s="236">
        <v>45564</v>
      </c>
      <c r="D38" s="282">
        <f t="shared" si="0"/>
        <v>45572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27"/>
    </row>
    <row r="39" spans="1:23" s="242" customFormat="1" ht="15" customHeight="1">
      <c r="A39" s="262"/>
      <c r="B39" s="277"/>
      <c r="C39" s="236"/>
      <c r="D39" s="282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27"/>
    </row>
    <row r="40" spans="1:23" s="242" customFormat="1" ht="15" customHeight="1">
      <c r="A40" s="262"/>
      <c r="B40" s="277"/>
      <c r="C40" s="236"/>
      <c r="D40" s="282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7"/>
    </row>
    <row r="41" spans="1:23" s="242" customFormat="1" ht="15" customHeight="1" thickBot="1">
      <c r="A41" s="247"/>
      <c r="B41" s="826"/>
      <c r="C41" s="235"/>
      <c r="D41" s="281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27"/>
    </row>
    <row r="42" spans="1:23" s="242" customFormat="1" ht="15" customHeight="1">
      <c r="A42" s="48"/>
      <c r="B42" s="48"/>
      <c r="C42" s="48"/>
      <c r="D42" s="48"/>
      <c r="E42" s="48"/>
      <c r="F42" s="48"/>
      <c r="G42" s="48"/>
      <c r="H42" s="48"/>
      <c r="I42" s="48"/>
      <c r="J42" s="12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</row>
    <row r="43" spans="1:23" s="137" customFormat="1" ht="15" customHeight="1" thickBot="1">
      <c r="A43" s="48"/>
      <c r="B43" s="48"/>
      <c r="C43" s="48"/>
      <c r="D43" s="48"/>
      <c r="E43" s="48"/>
      <c r="J43" s="48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137" customFormat="1" ht="15" customHeight="1">
      <c r="A44" s="1312" t="s">
        <v>49</v>
      </c>
      <c r="B44" s="1314" t="s">
        <v>2</v>
      </c>
      <c r="C44" s="829" t="s">
        <v>29</v>
      </c>
      <c r="D44" s="1314" t="s">
        <v>25</v>
      </c>
      <c r="E44" s="1314"/>
      <c r="F44" s="1320"/>
      <c r="N44" s="127"/>
    </row>
    <row r="45" spans="1:23" s="137" customFormat="1" ht="15" customHeight="1" thickBot="1">
      <c r="A45" s="1316"/>
      <c r="B45" s="1321"/>
      <c r="C45" s="830" t="s">
        <v>117</v>
      </c>
      <c r="D45" s="830" t="s">
        <v>7</v>
      </c>
      <c r="E45" s="830" t="s">
        <v>137</v>
      </c>
      <c r="F45" s="821" t="s">
        <v>22</v>
      </c>
      <c r="N45" s="127"/>
    </row>
    <row r="46" spans="1:23" s="137" customFormat="1" ht="15" customHeight="1">
      <c r="A46" s="781" t="s">
        <v>434</v>
      </c>
      <c r="B46" s="818" t="s">
        <v>471</v>
      </c>
      <c r="C46" s="819">
        <v>45385</v>
      </c>
      <c r="D46" s="819">
        <f>C46+2</f>
        <v>45387</v>
      </c>
      <c r="E46" s="819" t="s">
        <v>11</v>
      </c>
      <c r="F46" s="820">
        <f>D46+1</f>
        <v>45388</v>
      </c>
      <c r="N46" s="127"/>
    </row>
    <row r="47" spans="1:23" s="137" customFormat="1" ht="15" customHeight="1">
      <c r="A47" s="781" t="s">
        <v>236</v>
      </c>
      <c r="B47" s="818" t="s">
        <v>472</v>
      </c>
      <c r="C47" s="278">
        <v>45385</v>
      </c>
      <c r="D47" s="278">
        <f>C47+2</f>
        <v>45387</v>
      </c>
      <c r="E47" s="278" t="s">
        <v>11</v>
      </c>
      <c r="F47" s="279">
        <f t="shared" ref="F47:F58" si="1">D47+1</f>
        <v>45388</v>
      </c>
      <c r="N47" s="127"/>
    </row>
    <row r="48" spans="1:23" s="137" customFormat="1" ht="15" customHeight="1">
      <c r="A48" s="781" t="s">
        <v>473</v>
      </c>
      <c r="B48" s="818" t="s">
        <v>474</v>
      </c>
      <c r="C48" s="278">
        <v>45388</v>
      </c>
      <c r="D48" s="278">
        <f>C48+2</f>
        <v>45390</v>
      </c>
      <c r="E48" s="278" t="s">
        <v>11</v>
      </c>
      <c r="F48" s="279">
        <f t="shared" si="1"/>
        <v>45391</v>
      </c>
      <c r="N48" s="127"/>
    </row>
    <row r="49" spans="1:18" s="137" customFormat="1" ht="15" customHeight="1">
      <c r="A49" s="781" t="s">
        <v>450</v>
      </c>
      <c r="B49" s="818" t="s">
        <v>475</v>
      </c>
      <c r="C49" s="278">
        <v>45390</v>
      </c>
      <c r="D49" s="278">
        <f t="shared" ref="D49:D61" si="2">C49+2</f>
        <v>45392</v>
      </c>
      <c r="E49" s="278" t="s">
        <v>11</v>
      </c>
      <c r="F49" s="279">
        <f>D49+2</f>
        <v>45394</v>
      </c>
      <c r="M49" s="127"/>
      <c r="N49" s="127"/>
      <c r="R49" s="127"/>
    </row>
    <row r="50" spans="1:18" s="137" customFormat="1" ht="15" customHeight="1">
      <c r="A50" s="781" t="s">
        <v>434</v>
      </c>
      <c r="B50" s="818" t="s">
        <v>476</v>
      </c>
      <c r="C50" s="278">
        <v>45392</v>
      </c>
      <c r="D50" s="278">
        <f t="shared" si="2"/>
        <v>45394</v>
      </c>
      <c r="E50" s="278" t="s">
        <v>11</v>
      </c>
      <c r="F50" s="279">
        <f t="shared" si="1"/>
        <v>45395</v>
      </c>
      <c r="I50" s="127"/>
      <c r="M50" s="127"/>
      <c r="N50" s="127"/>
      <c r="R50" s="127"/>
    </row>
    <row r="51" spans="1:18" s="137" customFormat="1" ht="15" customHeight="1">
      <c r="A51" s="781" t="s">
        <v>236</v>
      </c>
      <c r="B51" s="818" t="s">
        <v>477</v>
      </c>
      <c r="C51" s="278">
        <v>45392</v>
      </c>
      <c r="D51" s="278">
        <f>C51+3</f>
        <v>45395</v>
      </c>
      <c r="E51" s="278" t="s">
        <v>11</v>
      </c>
      <c r="F51" s="279">
        <f>D51+1</f>
        <v>45396</v>
      </c>
      <c r="I51" s="127"/>
      <c r="M51" s="127"/>
      <c r="N51" s="127"/>
      <c r="R51" s="127"/>
    </row>
    <row r="52" spans="1:18" s="137" customFormat="1" ht="15" customHeight="1">
      <c r="A52" s="781" t="s">
        <v>473</v>
      </c>
      <c r="B52" s="818" t="s">
        <v>478</v>
      </c>
      <c r="C52" s="278">
        <v>45395</v>
      </c>
      <c r="D52" s="278">
        <f t="shared" si="2"/>
        <v>45397</v>
      </c>
      <c r="E52" s="278" t="s">
        <v>11</v>
      </c>
      <c r="F52" s="279">
        <f>D52+2</f>
        <v>45399</v>
      </c>
      <c r="I52" s="127"/>
      <c r="M52" s="127"/>
      <c r="N52" s="127"/>
      <c r="R52" s="127"/>
    </row>
    <row r="53" spans="1:18" s="137" customFormat="1" ht="15" customHeight="1">
      <c r="A53" s="781" t="s">
        <v>479</v>
      </c>
      <c r="B53" s="818" t="s">
        <v>480</v>
      </c>
      <c r="C53" s="278">
        <v>45396</v>
      </c>
      <c r="D53" s="278">
        <f t="shared" si="2"/>
        <v>45398</v>
      </c>
      <c r="E53" s="278" t="s">
        <v>11</v>
      </c>
      <c r="F53" s="279">
        <f>D53+2</f>
        <v>45400</v>
      </c>
      <c r="I53" s="127"/>
      <c r="M53" s="127"/>
      <c r="N53" s="127"/>
      <c r="R53" s="127"/>
    </row>
    <row r="54" spans="1:18" s="137" customFormat="1" ht="15" customHeight="1">
      <c r="A54" s="781" t="s">
        <v>434</v>
      </c>
      <c r="B54" s="818" t="s">
        <v>481</v>
      </c>
      <c r="C54" s="278">
        <v>45399</v>
      </c>
      <c r="D54" s="278">
        <f>C54+3</f>
        <v>45402</v>
      </c>
      <c r="E54" s="278" t="s">
        <v>11</v>
      </c>
      <c r="F54" s="279">
        <f t="shared" si="1"/>
        <v>45403</v>
      </c>
      <c r="I54" s="127"/>
      <c r="M54" s="127"/>
      <c r="N54" s="127"/>
      <c r="R54" s="127"/>
    </row>
    <row r="55" spans="1:18" s="137" customFormat="1" ht="15" customHeight="1">
      <c r="A55" s="781" t="s">
        <v>236</v>
      </c>
      <c r="B55" s="818" t="s">
        <v>482</v>
      </c>
      <c r="C55" s="278">
        <v>45399</v>
      </c>
      <c r="D55" s="278">
        <f t="shared" si="2"/>
        <v>45401</v>
      </c>
      <c r="E55" s="278" t="s">
        <v>11</v>
      </c>
      <c r="F55" s="279">
        <f t="shared" si="1"/>
        <v>45402</v>
      </c>
      <c r="I55" s="127"/>
      <c r="M55" s="127"/>
      <c r="N55" s="127"/>
      <c r="R55" s="127"/>
    </row>
    <row r="56" spans="1:18" s="137" customFormat="1" ht="15" customHeight="1">
      <c r="A56" s="781" t="s">
        <v>473</v>
      </c>
      <c r="B56" s="818" t="s">
        <v>483</v>
      </c>
      <c r="C56" s="278">
        <v>45402</v>
      </c>
      <c r="D56" s="278">
        <f t="shared" si="2"/>
        <v>45404</v>
      </c>
      <c r="E56" s="278" t="s">
        <v>11</v>
      </c>
      <c r="F56" s="279">
        <f>D56+2</f>
        <v>45406</v>
      </c>
      <c r="I56" s="127"/>
      <c r="N56" s="127"/>
    </row>
    <row r="57" spans="1:18" s="137" customFormat="1" ht="15" customHeight="1">
      <c r="A57" s="781" t="s">
        <v>450</v>
      </c>
      <c r="B57" s="818" t="s">
        <v>484</v>
      </c>
      <c r="C57" s="278">
        <v>45403</v>
      </c>
      <c r="D57" s="278">
        <f t="shared" si="2"/>
        <v>45405</v>
      </c>
      <c r="E57" s="278" t="s">
        <v>11</v>
      </c>
      <c r="F57" s="279">
        <f>D57+2</f>
        <v>45407</v>
      </c>
      <c r="I57" s="127"/>
      <c r="N57" s="127"/>
    </row>
    <row r="58" spans="1:18" s="137" customFormat="1" ht="15" customHeight="1">
      <c r="A58" s="781" t="s">
        <v>434</v>
      </c>
      <c r="B58" s="818" t="s">
        <v>485</v>
      </c>
      <c r="C58" s="278">
        <v>45406</v>
      </c>
      <c r="D58" s="278">
        <f t="shared" si="2"/>
        <v>45408</v>
      </c>
      <c r="E58" s="278" t="s">
        <v>11</v>
      </c>
      <c r="F58" s="279">
        <f t="shared" si="1"/>
        <v>45409</v>
      </c>
      <c r="I58" s="127"/>
      <c r="N58" s="127"/>
    </row>
    <row r="59" spans="1:18" s="137" customFormat="1" ht="15" customHeight="1">
      <c r="A59" s="781" t="s">
        <v>236</v>
      </c>
      <c r="B59" s="818" t="s">
        <v>486</v>
      </c>
      <c r="C59" s="278">
        <v>45406</v>
      </c>
      <c r="D59" s="278">
        <f t="shared" si="2"/>
        <v>45408</v>
      </c>
      <c r="E59" s="278" t="s">
        <v>11</v>
      </c>
      <c r="F59" s="279">
        <f t="shared" ref="F59:F61" si="3">D59+2</f>
        <v>45410</v>
      </c>
      <c r="I59" s="127"/>
      <c r="N59" s="127"/>
    </row>
    <row r="60" spans="1:18" s="137" customFormat="1" ht="15" customHeight="1">
      <c r="A60" s="781" t="s">
        <v>473</v>
      </c>
      <c r="B60" s="818" t="s">
        <v>487</v>
      </c>
      <c r="C60" s="278">
        <v>45409</v>
      </c>
      <c r="D60" s="278">
        <f t="shared" si="2"/>
        <v>45411</v>
      </c>
      <c r="E60" s="278" t="s">
        <v>11</v>
      </c>
      <c r="F60" s="279">
        <f t="shared" si="3"/>
        <v>45413</v>
      </c>
      <c r="I60" s="127"/>
      <c r="N60" s="127"/>
    </row>
    <row r="61" spans="1:18" s="137" customFormat="1" ht="15" customHeight="1">
      <c r="A61" s="781" t="s">
        <v>479</v>
      </c>
      <c r="B61" s="818" t="s">
        <v>474</v>
      </c>
      <c r="C61" s="278">
        <v>45410</v>
      </c>
      <c r="D61" s="278">
        <f t="shared" si="2"/>
        <v>45412</v>
      </c>
      <c r="E61" s="278" t="s">
        <v>11</v>
      </c>
      <c r="F61" s="279">
        <f t="shared" si="3"/>
        <v>45414</v>
      </c>
      <c r="I61" s="127"/>
      <c r="N61" s="127"/>
    </row>
    <row r="62" spans="1:18" s="137" customFormat="1" ht="15" customHeight="1">
      <c r="A62" s="781"/>
      <c r="B62" s="818"/>
      <c r="C62" s="236"/>
      <c r="D62" s="236"/>
      <c r="E62" s="236"/>
      <c r="F62" s="282"/>
      <c r="I62" s="127"/>
      <c r="N62" s="127"/>
    </row>
    <row r="63" spans="1:18" s="137" customFormat="1" ht="15" customHeight="1">
      <c r="A63" s="781"/>
      <c r="B63" s="818"/>
      <c r="C63" s="236"/>
      <c r="D63" s="236"/>
      <c r="E63" s="236"/>
      <c r="F63" s="282"/>
      <c r="I63" s="127"/>
      <c r="N63" s="127"/>
    </row>
    <row r="64" spans="1:18" s="137" customFormat="1" ht="15" customHeight="1" thickBot="1">
      <c r="A64" s="827"/>
      <c r="B64" s="828"/>
      <c r="C64" s="235"/>
      <c r="D64" s="235"/>
      <c r="E64" s="235"/>
      <c r="F64" s="281"/>
      <c r="I64" s="127"/>
      <c r="N64" s="127"/>
    </row>
    <row r="65" spans="1:221" s="137" customFormat="1" ht="15" customHeight="1" thickBot="1">
      <c r="A65" s="781"/>
      <c r="E65" s="127"/>
      <c r="I65" s="127"/>
      <c r="N65" s="127"/>
    </row>
    <row r="66" spans="1:221" s="137" customFormat="1" ht="15" customHeight="1">
      <c r="A66" s="1312" t="s">
        <v>49</v>
      </c>
      <c r="B66" s="1314" t="s">
        <v>2</v>
      </c>
      <c r="C66" s="895" t="s">
        <v>29</v>
      </c>
      <c r="D66" s="1322" t="s">
        <v>25</v>
      </c>
      <c r="E66" s="1323"/>
      <c r="I66" s="127"/>
      <c r="N66" s="127"/>
    </row>
    <row r="67" spans="1:221" s="137" customFormat="1" ht="15" customHeight="1">
      <c r="A67" s="1313"/>
      <c r="B67" s="1315"/>
      <c r="C67" s="896" t="s">
        <v>117</v>
      </c>
      <c r="D67" s="896" t="s">
        <v>4</v>
      </c>
      <c r="E67" s="543" t="s">
        <v>5</v>
      </c>
      <c r="I67" s="127"/>
      <c r="N67" s="127"/>
    </row>
    <row r="68" spans="1:221" s="137" customFormat="1" ht="15" customHeight="1">
      <c r="A68" s="262" t="s">
        <v>488</v>
      </c>
      <c r="B68" s="280" t="s">
        <v>489</v>
      </c>
      <c r="C68" s="278">
        <v>45396</v>
      </c>
      <c r="D68" s="278">
        <f>C68+2</f>
        <v>45398</v>
      </c>
      <c r="E68" s="279">
        <f>D68</f>
        <v>45398</v>
      </c>
      <c r="I68" s="127"/>
      <c r="N68" s="127"/>
    </row>
    <row r="69" spans="1:221" s="137" customFormat="1" ht="15" customHeight="1">
      <c r="A69" s="262" t="s">
        <v>490</v>
      </c>
      <c r="B69" s="280" t="s">
        <v>491</v>
      </c>
      <c r="C69" s="278">
        <v>45385</v>
      </c>
      <c r="D69" s="278">
        <f>C69+2</f>
        <v>45387</v>
      </c>
      <c r="E69" s="279">
        <f t="shared" ref="E69:E80" si="4">D69</f>
        <v>45387</v>
      </c>
      <c r="I69" s="127"/>
      <c r="N69" s="127"/>
    </row>
    <row r="70" spans="1:221" s="137" customFormat="1" ht="15" customHeight="1">
      <c r="A70" s="262" t="s">
        <v>488</v>
      </c>
      <c r="B70" s="280" t="s">
        <v>492</v>
      </c>
      <c r="C70" s="278">
        <v>45388</v>
      </c>
      <c r="D70" s="278">
        <f t="shared" ref="D70:D80" si="5">C70+2</f>
        <v>45390</v>
      </c>
      <c r="E70" s="279">
        <f t="shared" si="4"/>
        <v>45390</v>
      </c>
      <c r="F70" s="128"/>
      <c r="J70" s="148"/>
      <c r="K70" s="148"/>
      <c r="L70" s="148"/>
      <c r="M70" s="148"/>
      <c r="O70" s="148"/>
      <c r="P70" s="148"/>
      <c r="Q70" s="148"/>
      <c r="R70" s="148"/>
    </row>
    <row r="71" spans="1:221" s="137" customFormat="1" ht="15" customHeight="1">
      <c r="A71" s="262" t="s">
        <v>490</v>
      </c>
      <c r="B71" s="280" t="s">
        <v>493</v>
      </c>
      <c r="C71" s="278">
        <v>45390</v>
      </c>
      <c r="D71" s="278">
        <f t="shared" si="5"/>
        <v>45392</v>
      </c>
      <c r="E71" s="279">
        <f t="shared" si="4"/>
        <v>45392</v>
      </c>
      <c r="F71" s="148"/>
      <c r="I71" s="128"/>
      <c r="J71" s="127"/>
      <c r="K71" s="127"/>
      <c r="L71" s="127"/>
      <c r="M71" s="127"/>
      <c r="N71" s="128"/>
      <c r="O71" s="127"/>
      <c r="P71" s="127"/>
      <c r="Q71" s="127"/>
      <c r="R71" s="127"/>
      <c r="S71" s="128"/>
    </row>
    <row r="72" spans="1:221" s="137" customFormat="1" ht="15" customHeight="1">
      <c r="A72" s="262" t="s">
        <v>488</v>
      </c>
      <c r="B72" s="280" t="s">
        <v>494</v>
      </c>
      <c r="C72" s="278">
        <v>45392</v>
      </c>
      <c r="D72" s="278">
        <f t="shared" si="5"/>
        <v>45394</v>
      </c>
      <c r="E72" s="279">
        <f t="shared" si="4"/>
        <v>45394</v>
      </c>
      <c r="F72" s="127"/>
      <c r="G72" s="128"/>
      <c r="L72" s="128"/>
      <c r="Q72" s="128"/>
    </row>
    <row r="73" spans="1:221" s="137" customFormat="1" ht="15" customHeight="1">
      <c r="A73" s="262" t="s">
        <v>490</v>
      </c>
      <c r="B73" s="280" t="s">
        <v>495</v>
      </c>
      <c r="C73" s="278">
        <v>45395</v>
      </c>
      <c r="D73" s="278">
        <f t="shared" si="5"/>
        <v>45397</v>
      </c>
      <c r="E73" s="279">
        <f t="shared" si="4"/>
        <v>45397</v>
      </c>
      <c r="F73" s="127"/>
      <c r="R73" s="127"/>
    </row>
    <row r="74" spans="1:221" s="137" customFormat="1" ht="15" customHeight="1">
      <c r="A74" s="262" t="s">
        <v>488</v>
      </c>
      <c r="B74" s="280" t="s">
        <v>496</v>
      </c>
      <c r="C74" s="278">
        <v>45397</v>
      </c>
      <c r="D74" s="278">
        <f t="shared" si="5"/>
        <v>45399</v>
      </c>
      <c r="E74" s="279">
        <f t="shared" si="4"/>
        <v>45399</v>
      </c>
      <c r="G74" s="128"/>
      <c r="H74" s="148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</row>
    <row r="75" spans="1:221" s="145" customFormat="1" ht="15.75" customHeight="1">
      <c r="A75" s="262" t="s">
        <v>490</v>
      </c>
      <c r="B75" s="280" t="s">
        <v>497</v>
      </c>
      <c r="C75" s="278">
        <v>45399</v>
      </c>
      <c r="D75" s="278">
        <f t="shared" si="5"/>
        <v>45401</v>
      </c>
      <c r="E75" s="279">
        <f t="shared" si="4"/>
        <v>45401</v>
      </c>
      <c r="F75" s="137"/>
      <c r="G75" s="13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51"/>
      <c r="V75" s="149"/>
      <c r="W75" s="149"/>
      <c r="X75" s="149"/>
      <c r="Y75" s="149"/>
      <c r="Z75" s="149"/>
      <c r="AA75" s="134"/>
      <c r="AB75" s="132"/>
      <c r="AC75" s="132"/>
      <c r="AD75" s="133"/>
      <c r="AE75" s="133"/>
      <c r="AF75" s="150"/>
      <c r="AG75" s="151"/>
      <c r="AH75" s="149"/>
      <c r="AI75" s="149"/>
      <c r="AJ75" s="149"/>
      <c r="AK75" s="149"/>
      <c r="AL75" s="149"/>
      <c r="AM75" s="134"/>
      <c r="AN75" s="132"/>
      <c r="AO75" s="132"/>
      <c r="AP75" s="133"/>
      <c r="AQ75" s="133"/>
      <c r="AR75" s="150"/>
      <c r="AS75" s="151"/>
      <c r="AT75" s="149"/>
      <c r="AU75" s="149"/>
      <c r="AV75" s="149"/>
      <c r="AW75" s="149"/>
      <c r="AX75" s="149"/>
      <c r="AY75" s="134"/>
      <c r="AZ75" s="132"/>
      <c r="BA75" s="132"/>
      <c r="BB75" s="133"/>
      <c r="BC75" s="133"/>
      <c r="BD75" s="150"/>
      <c r="BE75" s="151"/>
      <c r="BF75" s="149"/>
      <c r="BG75" s="149"/>
      <c r="BH75" s="149"/>
      <c r="BI75" s="149"/>
      <c r="BJ75" s="149"/>
      <c r="BK75" s="134"/>
      <c r="BL75" s="132"/>
      <c r="BM75" s="132"/>
      <c r="BN75" s="133"/>
      <c r="BO75" s="133"/>
      <c r="BP75" s="150"/>
      <c r="BQ75" s="151"/>
      <c r="BR75" s="149"/>
      <c r="BS75" s="149"/>
      <c r="BT75" s="149"/>
      <c r="BU75" s="149"/>
      <c r="BV75" s="149"/>
      <c r="BW75" s="134"/>
      <c r="BX75" s="132"/>
      <c r="BY75" s="132"/>
      <c r="BZ75" s="133"/>
      <c r="CA75" s="133"/>
      <c r="CB75" s="150"/>
      <c r="CC75" s="151"/>
      <c r="CD75" s="149"/>
      <c r="CE75" s="149"/>
      <c r="CF75" s="149"/>
      <c r="CG75" s="149"/>
      <c r="CH75" s="149"/>
      <c r="CI75" s="134"/>
      <c r="CJ75" s="132"/>
      <c r="CK75" s="132"/>
      <c r="CL75" s="133"/>
      <c r="CM75" s="133"/>
      <c r="CN75" s="150"/>
      <c r="CO75" s="151"/>
      <c r="CP75" s="149"/>
      <c r="CQ75" s="149"/>
      <c r="CR75" s="149"/>
      <c r="CS75" s="149"/>
      <c r="CT75" s="149"/>
      <c r="CU75" s="134"/>
      <c r="CV75" s="132"/>
      <c r="CW75" s="132"/>
      <c r="CX75" s="133"/>
      <c r="CY75" s="133"/>
      <c r="CZ75" s="150"/>
      <c r="DA75" s="151"/>
      <c r="DB75" s="149"/>
      <c r="DC75" s="149"/>
      <c r="DD75" s="149"/>
      <c r="DE75" s="149"/>
      <c r="DF75" s="149"/>
      <c r="DG75" s="134"/>
      <c r="DH75" s="132"/>
      <c r="DI75" s="132"/>
      <c r="DJ75" s="133"/>
      <c r="DK75" s="133"/>
      <c r="DL75" s="150"/>
      <c r="DM75" s="151"/>
      <c r="DN75" s="149"/>
      <c r="DO75" s="149"/>
      <c r="DP75" s="149"/>
      <c r="DQ75" s="149"/>
      <c r="DR75" s="149"/>
      <c r="DS75" s="134"/>
      <c r="DT75" s="132"/>
      <c r="DU75" s="132"/>
      <c r="DV75" s="133"/>
      <c r="DW75" s="133"/>
      <c r="DX75" s="150"/>
      <c r="DY75" s="151"/>
      <c r="DZ75" s="149"/>
      <c r="EA75" s="149"/>
      <c r="EB75" s="149"/>
      <c r="EC75" s="149"/>
      <c r="ED75" s="149"/>
      <c r="EE75" s="134"/>
      <c r="EF75" s="132"/>
      <c r="EG75" s="132"/>
      <c r="EH75" s="133"/>
      <c r="EI75" s="133"/>
      <c r="EJ75" s="150"/>
      <c r="EK75" s="151"/>
      <c r="EL75" s="149"/>
      <c r="EM75" s="149"/>
      <c r="EN75" s="149"/>
      <c r="EO75" s="149"/>
      <c r="EP75" s="149"/>
      <c r="EQ75" s="134"/>
      <c r="ER75" s="132"/>
      <c r="ES75" s="132"/>
      <c r="ET75" s="133"/>
      <c r="EU75" s="133"/>
      <c r="EV75" s="150"/>
      <c r="EW75" s="151"/>
      <c r="EX75" s="149"/>
      <c r="EY75" s="149"/>
      <c r="EZ75" s="149"/>
      <c r="FA75" s="149"/>
      <c r="FB75" s="149"/>
      <c r="FC75" s="134"/>
      <c r="FD75" s="132"/>
      <c r="FE75" s="132"/>
      <c r="FF75" s="133"/>
      <c r="FG75" s="133"/>
      <c r="FH75" s="150"/>
      <c r="FI75" s="151"/>
      <c r="FJ75" s="149"/>
      <c r="FK75" s="149"/>
      <c r="FL75" s="149"/>
      <c r="FM75" s="149"/>
      <c r="FN75" s="149"/>
      <c r="FO75" s="134"/>
      <c r="FP75" s="132"/>
      <c r="FQ75" s="132"/>
      <c r="FR75" s="133"/>
      <c r="FS75" s="133"/>
      <c r="FT75" s="150"/>
      <c r="FU75" s="151"/>
      <c r="FV75" s="149"/>
      <c r="FW75" s="149"/>
      <c r="FX75" s="149"/>
      <c r="FY75" s="149"/>
      <c r="FZ75" s="149"/>
      <c r="GA75" s="134"/>
      <c r="GB75" s="132"/>
      <c r="GC75" s="132"/>
      <c r="GD75" s="133"/>
      <c r="GE75" s="133"/>
      <c r="GF75" s="150"/>
      <c r="GG75" s="151"/>
      <c r="GH75" s="149"/>
      <c r="GI75" s="149"/>
      <c r="GJ75" s="149"/>
      <c r="GK75" s="149"/>
      <c r="GL75" s="149"/>
      <c r="GM75" s="134"/>
      <c r="GN75" s="132"/>
      <c r="GO75" s="132"/>
      <c r="GP75" s="133"/>
      <c r="GQ75" s="133"/>
      <c r="GR75" s="150"/>
      <c r="GS75" s="151"/>
      <c r="GT75" s="149"/>
      <c r="GU75" s="149"/>
      <c r="GV75" s="149"/>
      <c r="GW75" s="149"/>
      <c r="GX75" s="149"/>
      <c r="GY75" s="134"/>
      <c r="GZ75" s="132"/>
      <c r="HA75" s="132"/>
      <c r="HB75" s="133"/>
      <c r="HC75" s="133"/>
      <c r="HD75" s="150"/>
      <c r="HE75" s="151"/>
      <c r="HF75" s="149"/>
      <c r="HG75" s="149"/>
      <c r="HH75" s="149"/>
      <c r="HI75" s="149"/>
      <c r="HJ75" s="149"/>
      <c r="HK75" s="134"/>
      <c r="HL75" s="132"/>
      <c r="HM75" s="132"/>
    </row>
    <row r="76" spans="1:221" s="137" customFormat="1" ht="15.75" customHeight="1">
      <c r="A76" s="262" t="s">
        <v>488</v>
      </c>
      <c r="B76" s="280" t="s">
        <v>498</v>
      </c>
      <c r="C76" s="278">
        <v>45402</v>
      </c>
      <c r="D76" s="278">
        <f t="shared" si="5"/>
        <v>45404</v>
      </c>
      <c r="E76" s="279">
        <f t="shared" si="4"/>
        <v>45404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spans="1:221" s="137" customFormat="1" ht="15" customHeight="1">
      <c r="A77" s="262" t="s">
        <v>490</v>
      </c>
      <c r="B77" s="280" t="s">
        <v>499</v>
      </c>
      <c r="C77" s="278">
        <v>45404</v>
      </c>
      <c r="D77" s="278">
        <f t="shared" si="5"/>
        <v>45406</v>
      </c>
      <c r="E77" s="279">
        <f t="shared" si="4"/>
        <v>45406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221" s="137" customFormat="1" ht="15" customHeight="1">
      <c r="A78" s="262" t="s">
        <v>488</v>
      </c>
      <c r="B78" s="280" t="s">
        <v>500</v>
      </c>
      <c r="C78" s="278">
        <v>45406</v>
      </c>
      <c r="D78" s="278">
        <f t="shared" si="5"/>
        <v>45408</v>
      </c>
      <c r="E78" s="279">
        <f t="shared" si="4"/>
        <v>45408</v>
      </c>
    </row>
    <row r="79" spans="1:221" s="137" customFormat="1" ht="15" customHeight="1">
      <c r="A79" s="262" t="s">
        <v>490</v>
      </c>
      <c r="B79" s="280" t="s">
        <v>501</v>
      </c>
      <c r="C79" s="236">
        <v>45409</v>
      </c>
      <c r="D79" s="236">
        <f t="shared" si="5"/>
        <v>45411</v>
      </c>
      <c r="E79" s="282">
        <f t="shared" si="4"/>
        <v>45411</v>
      </c>
    </row>
    <row r="80" spans="1:221" s="137" customFormat="1" ht="15" customHeight="1" thickBot="1">
      <c r="A80" s="247" t="s">
        <v>488</v>
      </c>
      <c r="B80" s="248" t="s">
        <v>502</v>
      </c>
      <c r="C80" s="235">
        <v>45411</v>
      </c>
      <c r="D80" s="235">
        <f t="shared" si="5"/>
        <v>45413</v>
      </c>
      <c r="E80" s="281">
        <f t="shared" si="4"/>
        <v>45413</v>
      </c>
    </row>
    <row r="81" spans="1:13" s="137" customFormat="1" ht="15" customHeight="1" thickBot="1"/>
    <row r="82" spans="1:13" s="137" customFormat="1" ht="15" customHeight="1">
      <c r="A82" s="1312" t="s">
        <v>49</v>
      </c>
      <c r="B82" s="1314" t="s">
        <v>2</v>
      </c>
      <c r="C82" s="603" t="s">
        <v>29</v>
      </c>
      <c r="D82" s="1322" t="s">
        <v>25</v>
      </c>
      <c r="E82" s="1323"/>
    </row>
    <row r="83" spans="1:13" s="137" customFormat="1" ht="15" customHeight="1">
      <c r="A83" s="1313"/>
      <c r="B83" s="1315"/>
      <c r="C83" s="604" t="s">
        <v>117</v>
      </c>
      <c r="D83" s="604" t="s">
        <v>8</v>
      </c>
      <c r="E83" s="543" t="s">
        <v>24</v>
      </c>
      <c r="F83" s="128"/>
    </row>
    <row r="84" spans="1:13" s="137" customFormat="1" ht="15" customHeight="1">
      <c r="A84" s="262" t="s">
        <v>290</v>
      </c>
      <c r="B84" s="280" t="s">
        <v>366</v>
      </c>
      <c r="C84" s="278">
        <v>45383</v>
      </c>
      <c r="D84" s="278">
        <f>C84+2</f>
        <v>45385</v>
      </c>
      <c r="E84" s="279">
        <v>44537</v>
      </c>
      <c r="F84" s="128"/>
    </row>
    <row r="85" spans="1:13" s="137" customFormat="1" ht="15" customHeight="1">
      <c r="A85" s="262" t="s">
        <v>341</v>
      </c>
      <c r="B85" s="280" t="s">
        <v>367</v>
      </c>
      <c r="C85" s="278">
        <v>45386</v>
      </c>
      <c r="D85" s="278">
        <v>44540</v>
      </c>
      <c r="E85" s="279">
        <v>44541</v>
      </c>
      <c r="F85" s="128"/>
    </row>
    <row r="86" spans="1:13" s="128" customFormat="1" ht="15" customHeight="1">
      <c r="A86" s="262" t="s">
        <v>290</v>
      </c>
      <c r="B86" s="280" t="s">
        <v>368</v>
      </c>
      <c r="C86" s="278">
        <v>45390</v>
      </c>
      <c r="D86" s="278">
        <v>44545</v>
      </c>
      <c r="E86" s="279">
        <v>44544</v>
      </c>
      <c r="G86" s="137"/>
      <c r="H86" s="137"/>
      <c r="J86" s="137"/>
    </row>
    <row r="87" spans="1:13" s="128" customFormat="1" ht="15" customHeight="1">
      <c r="A87" s="262" t="s">
        <v>341</v>
      </c>
      <c r="B87" s="280" t="s">
        <v>369</v>
      </c>
      <c r="C87" s="278">
        <v>45393</v>
      </c>
      <c r="D87" s="278">
        <v>44547</v>
      </c>
      <c r="E87" s="279">
        <v>44548</v>
      </c>
      <c r="J87" s="137"/>
      <c r="K87" s="137"/>
      <c r="L87" s="137"/>
      <c r="M87" s="137"/>
    </row>
    <row r="88" spans="1:13" s="128" customFormat="1" ht="15" customHeight="1">
      <c r="A88" s="262" t="s">
        <v>290</v>
      </c>
      <c r="B88" s="280" t="s">
        <v>370</v>
      </c>
      <c r="C88" s="278">
        <v>45397</v>
      </c>
      <c r="D88" s="278">
        <v>44552</v>
      </c>
      <c r="E88" s="279">
        <v>44551</v>
      </c>
      <c r="J88" s="137"/>
      <c r="K88" s="137"/>
      <c r="L88" s="137"/>
      <c r="M88" s="137"/>
    </row>
    <row r="89" spans="1:13" s="128" customFormat="1" ht="15.75" customHeight="1">
      <c r="A89" s="262" t="s">
        <v>341</v>
      </c>
      <c r="B89" s="280" t="s">
        <v>371</v>
      </c>
      <c r="C89" s="278">
        <v>45400</v>
      </c>
      <c r="D89" s="278">
        <v>44554</v>
      </c>
      <c r="E89" s="279">
        <v>44555</v>
      </c>
      <c r="J89" s="137"/>
      <c r="K89" s="137"/>
    </row>
    <row r="90" spans="1:13" s="128" customFormat="1" ht="15.75" customHeight="1">
      <c r="A90" s="262" t="s">
        <v>290</v>
      </c>
      <c r="B90" s="280" t="s">
        <v>372</v>
      </c>
      <c r="C90" s="278">
        <v>45404</v>
      </c>
      <c r="D90" s="278">
        <v>44559</v>
      </c>
      <c r="E90" s="279">
        <v>44558</v>
      </c>
    </row>
    <row r="91" spans="1:13" s="128" customFormat="1" ht="15.75" customHeight="1" thickBot="1">
      <c r="A91" s="247" t="s">
        <v>341</v>
      </c>
      <c r="B91" s="248" t="s">
        <v>373</v>
      </c>
      <c r="C91" s="235">
        <v>45411</v>
      </c>
      <c r="D91" s="235">
        <v>44561</v>
      </c>
      <c r="E91" s="281">
        <v>44562</v>
      </c>
    </row>
    <row r="92" spans="1:13" s="128" customFormat="1" ht="15.75" customHeight="1" thickBot="1">
      <c r="A92" s="137"/>
      <c r="B92" s="137"/>
      <c r="C92" s="137"/>
      <c r="D92" s="137"/>
      <c r="E92" s="137"/>
      <c r="F92" s="137"/>
    </row>
    <row r="93" spans="1:13" s="128" customFormat="1" ht="15.75" customHeight="1">
      <c r="A93" s="1312" t="s">
        <v>49</v>
      </c>
      <c r="B93" s="1314" t="s">
        <v>2</v>
      </c>
      <c r="C93" s="603" t="s">
        <v>29</v>
      </c>
      <c r="D93" s="1322" t="s">
        <v>25</v>
      </c>
      <c r="E93" s="1324"/>
      <c r="F93" s="137"/>
      <c r="I93" s="64"/>
    </row>
    <row r="94" spans="1:13" s="128" customFormat="1" ht="15.75" customHeight="1">
      <c r="A94" s="1313"/>
      <c r="B94" s="1315"/>
      <c r="C94" s="604" t="s">
        <v>117</v>
      </c>
      <c r="D94" s="604" t="s">
        <v>77</v>
      </c>
      <c r="E94" s="543" t="s">
        <v>85</v>
      </c>
      <c r="F94" s="137"/>
    </row>
    <row r="95" spans="1:13" s="128" customFormat="1" ht="15.75" customHeight="1">
      <c r="A95" s="262" t="s">
        <v>327</v>
      </c>
      <c r="B95" s="280" t="s">
        <v>374</v>
      </c>
      <c r="C95" s="278">
        <v>44539</v>
      </c>
      <c r="D95" s="278" t="s">
        <v>11</v>
      </c>
      <c r="E95" s="279">
        <v>44542</v>
      </c>
      <c r="F95" s="137"/>
    </row>
    <row r="96" spans="1:13" s="128" customFormat="1" ht="15.75" customHeight="1">
      <c r="A96" s="262" t="s">
        <v>238</v>
      </c>
      <c r="B96" s="280" t="s">
        <v>326</v>
      </c>
      <c r="C96" s="278">
        <v>44540</v>
      </c>
      <c r="D96" s="278" t="s">
        <v>11</v>
      </c>
      <c r="E96" s="279">
        <v>44541</v>
      </c>
      <c r="F96" s="137"/>
    </row>
    <row r="97" spans="1:6" s="137" customFormat="1" ht="15" customHeight="1">
      <c r="A97" s="262" t="s">
        <v>291</v>
      </c>
      <c r="B97" s="280" t="s">
        <v>375</v>
      </c>
      <c r="C97" s="278">
        <v>44540</v>
      </c>
      <c r="D97" s="278">
        <v>44545</v>
      </c>
      <c r="E97" s="279">
        <v>44546</v>
      </c>
    </row>
    <row r="98" spans="1:6" s="137" customFormat="1" ht="15" customHeight="1">
      <c r="A98" s="262" t="s">
        <v>327</v>
      </c>
      <c r="B98" s="280" t="s">
        <v>376</v>
      </c>
      <c r="C98" s="278">
        <v>44546</v>
      </c>
      <c r="D98" s="278" t="s">
        <v>11</v>
      </c>
      <c r="E98" s="279">
        <v>44549</v>
      </c>
    </row>
    <row r="99" spans="1:6" s="137" customFormat="1" ht="15" customHeight="1">
      <c r="A99" s="262" t="s">
        <v>232</v>
      </c>
      <c r="B99" s="280" t="s">
        <v>326</v>
      </c>
      <c r="C99" s="278">
        <v>44547</v>
      </c>
      <c r="D99" s="278" t="s">
        <v>11</v>
      </c>
      <c r="E99" s="279">
        <v>44548</v>
      </c>
    </row>
    <row r="100" spans="1:6" s="137" customFormat="1" ht="15" customHeight="1">
      <c r="A100" s="262" t="s">
        <v>304</v>
      </c>
      <c r="B100" s="280" t="s">
        <v>377</v>
      </c>
      <c r="C100" s="278">
        <v>44547</v>
      </c>
      <c r="D100" s="278">
        <v>44552</v>
      </c>
      <c r="E100" s="279">
        <v>44553</v>
      </c>
    </row>
    <row r="101" spans="1:6" s="137" customFormat="1" ht="15" customHeight="1">
      <c r="A101" s="262" t="s">
        <v>327</v>
      </c>
      <c r="B101" s="280" t="s">
        <v>378</v>
      </c>
      <c r="C101" s="278">
        <v>44553</v>
      </c>
      <c r="D101" s="278" t="s">
        <v>11</v>
      </c>
      <c r="E101" s="279">
        <v>44556</v>
      </c>
    </row>
    <row r="102" spans="1:6" s="137" customFormat="1" ht="15" customHeight="1">
      <c r="A102" s="262" t="s">
        <v>234</v>
      </c>
      <c r="B102" s="280" t="s">
        <v>326</v>
      </c>
      <c r="C102" s="278">
        <v>44554</v>
      </c>
      <c r="D102" s="278" t="s">
        <v>11</v>
      </c>
      <c r="E102" s="279">
        <v>44555</v>
      </c>
    </row>
    <row r="103" spans="1:6" s="137" customFormat="1" ht="15" customHeight="1">
      <c r="A103" s="262" t="s">
        <v>291</v>
      </c>
      <c r="B103" s="280" t="s">
        <v>363</v>
      </c>
      <c r="C103" s="278">
        <v>44554</v>
      </c>
      <c r="D103" s="278">
        <v>44559</v>
      </c>
      <c r="E103" s="279">
        <v>44560</v>
      </c>
    </row>
    <row r="104" spans="1:6" s="137" customFormat="1" ht="15" customHeight="1">
      <c r="A104" s="262" t="s">
        <v>327</v>
      </c>
      <c r="B104" s="280" t="s">
        <v>379</v>
      </c>
      <c r="C104" s="278">
        <v>44560</v>
      </c>
      <c r="D104" s="278" t="s">
        <v>11</v>
      </c>
      <c r="E104" s="279">
        <v>44563</v>
      </c>
    </row>
    <row r="105" spans="1:6" s="137" customFormat="1" ht="15" customHeight="1" thickBot="1">
      <c r="A105" s="247" t="s">
        <v>235</v>
      </c>
      <c r="B105" s="248" t="s">
        <v>334</v>
      </c>
      <c r="C105" s="235">
        <v>44561</v>
      </c>
      <c r="D105" s="235" t="s">
        <v>11</v>
      </c>
      <c r="E105" s="281">
        <v>44562</v>
      </c>
    </row>
    <row r="106" spans="1:6" s="137" customFormat="1" ht="15" customHeight="1" thickBot="1"/>
    <row r="107" spans="1:6" s="137" customFormat="1" ht="15" customHeight="1">
      <c r="A107" s="1312" t="s">
        <v>49</v>
      </c>
      <c r="B107" s="1314" t="s">
        <v>2</v>
      </c>
      <c r="C107" s="603" t="s">
        <v>29</v>
      </c>
      <c r="D107" s="1322" t="s">
        <v>25</v>
      </c>
      <c r="E107" s="1324"/>
      <c r="F107" s="1323"/>
    </row>
    <row r="108" spans="1:6" s="137" customFormat="1" ht="15" customHeight="1">
      <c r="A108" s="1313"/>
      <c r="B108" s="1315"/>
      <c r="C108" s="604" t="s">
        <v>117</v>
      </c>
      <c r="D108" s="604" t="s">
        <v>23</v>
      </c>
      <c r="E108" s="543" t="s">
        <v>168</v>
      </c>
      <c r="F108" s="543" t="s">
        <v>153</v>
      </c>
    </row>
    <row r="109" spans="1:6" s="137" customFormat="1" ht="15" customHeight="1">
      <c r="A109" s="262" t="s">
        <v>261</v>
      </c>
      <c r="B109" s="280" t="s">
        <v>311</v>
      </c>
      <c r="C109" s="278">
        <v>44535</v>
      </c>
      <c r="D109" s="278">
        <v>44537</v>
      </c>
      <c r="E109" s="279" t="s">
        <v>11</v>
      </c>
      <c r="F109" s="279">
        <v>44538</v>
      </c>
    </row>
    <row r="110" spans="1:6" s="137" customFormat="1" ht="15" customHeight="1">
      <c r="A110" s="262" t="s">
        <v>359</v>
      </c>
      <c r="B110" s="280" t="s">
        <v>360</v>
      </c>
      <c r="C110" s="278">
        <v>44535</v>
      </c>
      <c r="D110" s="278">
        <v>44538</v>
      </c>
      <c r="E110" s="279" t="s">
        <v>11</v>
      </c>
      <c r="F110" s="279" t="s">
        <v>11</v>
      </c>
    </row>
    <row r="111" spans="1:6" s="137" customFormat="1" ht="15" customHeight="1">
      <c r="A111" s="262" t="s">
        <v>284</v>
      </c>
      <c r="B111" s="280" t="s">
        <v>311</v>
      </c>
      <c r="C111" s="278">
        <v>44538</v>
      </c>
      <c r="D111" s="278" t="s">
        <v>11</v>
      </c>
      <c r="E111" s="279">
        <v>44540</v>
      </c>
      <c r="F111" s="279" t="s">
        <v>11</v>
      </c>
    </row>
    <row r="112" spans="1:6" s="137" customFormat="1" ht="15" customHeight="1">
      <c r="A112" s="262" t="s">
        <v>292</v>
      </c>
      <c r="B112" s="280" t="s">
        <v>346</v>
      </c>
      <c r="C112" s="278">
        <v>44538</v>
      </c>
      <c r="D112" s="278" t="s">
        <v>11</v>
      </c>
      <c r="E112" s="279">
        <v>44541</v>
      </c>
      <c r="F112" s="279" t="s">
        <v>11</v>
      </c>
    </row>
    <row r="113" spans="1:23" s="137" customFormat="1" ht="15" customHeight="1">
      <c r="A113" s="262" t="s">
        <v>235</v>
      </c>
      <c r="B113" s="280" t="s">
        <v>345</v>
      </c>
      <c r="C113" s="278">
        <v>44540</v>
      </c>
      <c r="D113" s="278">
        <v>44546</v>
      </c>
      <c r="E113" s="279">
        <v>44545</v>
      </c>
      <c r="F113" s="279">
        <v>44543</v>
      </c>
    </row>
    <row r="114" spans="1:23" s="137" customFormat="1" ht="15" customHeight="1">
      <c r="A114" s="262" t="s">
        <v>233</v>
      </c>
      <c r="B114" s="280" t="s">
        <v>311</v>
      </c>
      <c r="C114" s="278">
        <v>44542</v>
      </c>
      <c r="D114" s="278">
        <v>44544</v>
      </c>
      <c r="E114" s="279" t="s">
        <v>11</v>
      </c>
      <c r="F114" s="279">
        <v>44545</v>
      </c>
    </row>
    <row r="115" spans="1:23" s="137" customFormat="1" ht="15" customHeight="1">
      <c r="A115" s="262" t="s">
        <v>339</v>
      </c>
      <c r="B115" s="280" t="s">
        <v>361</v>
      </c>
      <c r="C115" s="278">
        <v>44542</v>
      </c>
      <c r="D115" s="278">
        <v>44545</v>
      </c>
      <c r="E115" s="279" t="s">
        <v>11</v>
      </c>
      <c r="F115" s="279" t="s">
        <v>11</v>
      </c>
    </row>
    <row r="116" spans="1:23" s="137" customFormat="1" ht="15" customHeight="1">
      <c r="A116" s="262" t="s">
        <v>305</v>
      </c>
      <c r="B116" s="280" t="s">
        <v>344</v>
      </c>
      <c r="C116" s="278">
        <v>44545</v>
      </c>
      <c r="D116" s="278" t="s">
        <v>11</v>
      </c>
      <c r="E116" s="279">
        <v>44547</v>
      </c>
      <c r="F116" s="279" t="s">
        <v>11</v>
      </c>
    </row>
    <row r="117" spans="1:23" s="137" customFormat="1" ht="15" customHeight="1">
      <c r="A117" s="262" t="s">
        <v>194</v>
      </c>
      <c r="B117" s="280" t="s">
        <v>345</v>
      </c>
      <c r="C117" s="278">
        <v>44545</v>
      </c>
      <c r="D117" s="278" t="s">
        <v>11</v>
      </c>
      <c r="E117" s="279">
        <v>44548</v>
      </c>
      <c r="F117" s="279" t="s">
        <v>11</v>
      </c>
    </row>
    <row r="118" spans="1:23" s="137" customFormat="1" ht="15" customHeight="1">
      <c r="A118" s="262" t="s">
        <v>239</v>
      </c>
      <c r="B118" s="280" t="s">
        <v>346</v>
      </c>
      <c r="C118" s="278">
        <v>44547</v>
      </c>
      <c r="D118" s="278">
        <v>44553</v>
      </c>
      <c r="E118" s="279">
        <v>44552</v>
      </c>
      <c r="F118" s="279">
        <v>44550</v>
      </c>
    </row>
    <row r="119" spans="1:23" s="137" customFormat="1" ht="15" customHeight="1">
      <c r="A119" s="262" t="s">
        <v>298</v>
      </c>
      <c r="B119" s="280" t="s">
        <v>344</v>
      </c>
      <c r="C119" s="278">
        <v>44549</v>
      </c>
      <c r="D119" s="278">
        <v>44551</v>
      </c>
      <c r="E119" s="279" t="s">
        <v>11</v>
      </c>
      <c r="F119" s="279">
        <v>44552</v>
      </c>
    </row>
    <row r="120" spans="1:23" s="137" customFormat="1" ht="15" customHeight="1">
      <c r="A120" s="262" t="s">
        <v>359</v>
      </c>
      <c r="B120" s="280" t="s">
        <v>362</v>
      </c>
      <c r="C120" s="278">
        <v>44549</v>
      </c>
      <c r="D120" s="278">
        <v>44552</v>
      </c>
      <c r="E120" s="279" t="s">
        <v>11</v>
      </c>
      <c r="F120" s="279" t="s">
        <v>11</v>
      </c>
    </row>
    <row r="121" spans="1:23" s="137" customFormat="1" ht="15" customHeight="1">
      <c r="A121" s="245" t="s">
        <v>236</v>
      </c>
      <c r="B121" s="246" t="s">
        <v>344</v>
      </c>
      <c r="C121" s="236">
        <v>44552</v>
      </c>
      <c r="D121" s="236" t="s">
        <v>11</v>
      </c>
      <c r="E121" s="282">
        <v>44554</v>
      </c>
      <c r="F121" s="282" t="s">
        <v>11</v>
      </c>
      <c r="H121" s="128"/>
    </row>
    <row r="122" spans="1:23" s="137" customFormat="1" ht="15" customHeight="1">
      <c r="A122" s="245" t="s">
        <v>342</v>
      </c>
      <c r="B122" s="246" t="s">
        <v>380</v>
      </c>
      <c r="C122" s="236">
        <v>44552</v>
      </c>
      <c r="D122" s="236" t="s">
        <v>11</v>
      </c>
      <c r="E122" s="282">
        <v>44555</v>
      </c>
      <c r="F122" s="282" t="s">
        <v>11</v>
      </c>
    </row>
    <row r="123" spans="1:23" s="137" customFormat="1" ht="15" customHeight="1">
      <c r="A123" s="245" t="s">
        <v>238</v>
      </c>
      <c r="B123" s="246" t="s">
        <v>346</v>
      </c>
      <c r="C123" s="236">
        <v>44554</v>
      </c>
      <c r="D123" s="236">
        <v>44560</v>
      </c>
      <c r="E123" s="282">
        <v>44559</v>
      </c>
      <c r="F123" s="282">
        <v>44557</v>
      </c>
      <c r="U123" s="128"/>
      <c r="V123" s="128"/>
      <c r="W123" s="128"/>
    </row>
    <row r="124" spans="1:23" s="137" customFormat="1" ht="15" customHeight="1">
      <c r="A124" s="245" t="s">
        <v>261</v>
      </c>
      <c r="B124" s="246" t="s">
        <v>344</v>
      </c>
      <c r="C124" s="236">
        <v>44556</v>
      </c>
      <c r="D124" s="236">
        <v>44558</v>
      </c>
      <c r="E124" s="282" t="s">
        <v>11</v>
      </c>
      <c r="F124" s="282">
        <v>44559</v>
      </c>
      <c r="U124" s="128"/>
      <c r="V124" s="128"/>
      <c r="W124" s="128"/>
    </row>
    <row r="125" spans="1:23" s="137" customFormat="1" ht="15" customHeight="1">
      <c r="A125" s="245" t="s">
        <v>339</v>
      </c>
      <c r="B125" s="246" t="s">
        <v>360</v>
      </c>
      <c r="C125" s="236">
        <v>44556</v>
      </c>
      <c r="D125" s="236">
        <v>44559</v>
      </c>
      <c r="E125" s="282" t="s">
        <v>11</v>
      </c>
      <c r="F125" s="282" t="s">
        <v>11</v>
      </c>
      <c r="U125" s="128"/>
      <c r="V125" s="128"/>
      <c r="W125" s="128"/>
    </row>
    <row r="126" spans="1:23" s="137" customFormat="1" ht="17.25" customHeight="1">
      <c r="A126" s="245" t="s">
        <v>284</v>
      </c>
      <c r="B126" s="246" t="s">
        <v>344</v>
      </c>
      <c r="C126" s="236">
        <v>44559</v>
      </c>
      <c r="D126" s="236" t="s">
        <v>11</v>
      </c>
      <c r="E126" s="282">
        <v>44561</v>
      </c>
      <c r="F126" s="282" t="s">
        <v>11</v>
      </c>
    </row>
    <row r="127" spans="1:23" s="137" customFormat="1" ht="17.25" customHeight="1">
      <c r="A127" s="245" t="s">
        <v>264</v>
      </c>
      <c r="B127" s="246" t="s">
        <v>347</v>
      </c>
      <c r="C127" s="236">
        <v>44559</v>
      </c>
      <c r="D127" s="236" t="s">
        <v>11</v>
      </c>
      <c r="E127" s="282">
        <v>44562</v>
      </c>
      <c r="F127" s="282" t="s">
        <v>11</v>
      </c>
    </row>
    <row r="128" spans="1:23" s="137" customFormat="1" ht="17.25" customHeight="1" thickBot="1">
      <c r="A128" s="247" t="s">
        <v>232</v>
      </c>
      <c r="B128" s="248" t="s">
        <v>346</v>
      </c>
      <c r="C128" s="235">
        <v>44561</v>
      </c>
      <c r="D128" s="235">
        <v>44567</v>
      </c>
      <c r="E128" s="281">
        <v>44566</v>
      </c>
      <c r="F128" s="281">
        <v>44564</v>
      </c>
    </row>
    <row r="129" spans="1:7" s="137" customFormat="1" ht="17.25" customHeight="1" thickBot="1"/>
    <row r="130" spans="1:7" s="137" customFormat="1" ht="17.25" customHeight="1">
      <c r="A130" s="1312" t="s">
        <v>49</v>
      </c>
      <c r="B130" s="1314" t="s">
        <v>2</v>
      </c>
      <c r="C130" s="603" t="s">
        <v>29</v>
      </c>
      <c r="D130" s="773" t="s">
        <v>25</v>
      </c>
      <c r="E130" s="774"/>
      <c r="F130" s="774"/>
      <c r="G130" s="775"/>
    </row>
    <row r="131" spans="1:7" s="137" customFormat="1" ht="17.25" customHeight="1">
      <c r="A131" s="1313"/>
      <c r="B131" s="1315"/>
      <c r="C131" s="604" t="s">
        <v>117</v>
      </c>
      <c r="D131" s="604" t="s">
        <v>81</v>
      </c>
      <c r="E131" s="543" t="s">
        <v>154</v>
      </c>
      <c r="F131" s="543" t="s">
        <v>155</v>
      </c>
      <c r="G131" s="543" t="s">
        <v>78</v>
      </c>
    </row>
    <row r="132" spans="1:7" s="137" customFormat="1" ht="17.25" customHeight="1">
      <c r="A132" s="262" t="s">
        <v>381</v>
      </c>
      <c r="B132" s="280" t="s">
        <v>382</v>
      </c>
      <c r="C132" s="278">
        <v>44534</v>
      </c>
      <c r="D132" s="278">
        <v>44537</v>
      </c>
      <c r="E132" s="279">
        <v>44536</v>
      </c>
      <c r="F132" s="279" t="s">
        <v>11</v>
      </c>
      <c r="G132" s="279">
        <v>44538</v>
      </c>
    </row>
    <row r="133" spans="1:7" s="137" customFormat="1" ht="17.25" customHeight="1">
      <c r="A133" s="262" t="s">
        <v>327</v>
      </c>
      <c r="B133" s="280" t="s">
        <v>383</v>
      </c>
      <c r="C133" s="278">
        <v>44532</v>
      </c>
      <c r="D133" s="278" t="s">
        <v>11</v>
      </c>
      <c r="E133" s="279">
        <v>44536</v>
      </c>
      <c r="F133" s="279">
        <v>44537</v>
      </c>
      <c r="G133" s="279">
        <v>44538</v>
      </c>
    </row>
    <row r="134" spans="1:7" s="137" customFormat="1" ht="15" customHeight="1">
      <c r="A134" s="262" t="s">
        <v>291</v>
      </c>
      <c r="B134" s="280" t="s">
        <v>375</v>
      </c>
      <c r="C134" s="278">
        <v>44538</v>
      </c>
      <c r="D134" s="278">
        <v>44539</v>
      </c>
      <c r="E134" s="279">
        <v>44540</v>
      </c>
      <c r="F134" s="279" t="s">
        <v>11</v>
      </c>
      <c r="G134" s="279" t="s">
        <v>11</v>
      </c>
    </row>
    <row r="135" spans="1:7" s="137" customFormat="1" ht="15" customHeight="1">
      <c r="A135" s="262" t="s">
        <v>262</v>
      </c>
      <c r="B135" s="280" t="s">
        <v>365</v>
      </c>
      <c r="C135" s="278">
        <v>44538</v>
      </c>
      <c r="D135" s="278" t="s">
        <v>11</v>
      </c>
      <c r="E135" s="279" t="s">
        <v>11</v>
      </c>
      <c r="F135" s="279">
        <v>44541</v>
      </c>
      <c r="G135" s="279">
        <v>44540</v>
      </c>
    </row>
    <row r="136" spans="1:7" s="137" customFormat="1" ht="15" customHeight="1">
      <c r="A136" s="262" t="s">
        <v>327</v>
      </c>
      <c r="B136" s="280" t="s">
        <v>374</v>
      </c>
      <c r="C136" s="278">
        <v>44539</v>
      </c>
      <c r="D136" s="278" t="s">
        <v>11</v>
      </c>
      <c r="E136" s="279">
        <v>44543</v>
      </c>
      <c r="F136" s="279">
        <v>44544</v>
      </c>
      <c r="G136" s="279">
        <v>44545</v>
      </c>
    </row>
    <row r="137" spans="1:7" s="137" customFormat="1" ht="15" customHeight="1">
      <c r="A137" s="262" t="s">
        <v>291</v>
      </c>
      <c r="B137" s="280" t="s">
        <v>377</v>
      </c>
      <c r="C137" s="278">
        <v>44545</v>
      </c>
      <c r="D137" s="278">
        <v>44546</v>
      </c>
      <c r="E137" s="279">
        <v>44547</v>
      </c>
      <c r="F137" s="279" t="s">
        <v>11</v>
      </c>
      <c r="G137" s="279" t="s">
        <v>11</v>
      </c>
    </row>
    <row r="138" spans="1:7" s="137" customFormat="1" ht="15" customHeight="1">
      <c r="A138" s="262" t="s">
        <v>237</v>
      </c>
      <c r="B138" s="280" t="s">
        <v>384</v>
      </c>
      <c r="C138" s="278">
        <v>44545</v>
      </c>
      <c r="D138" s="278" t="s">
        <v>11</v>
      </c>
      <c r="E138" s="279" t="s">
        <v>11</v>
      </c>
      <c r="F138" s="279">
        <v>44548</v>
      </c>
      <c r="G138" s="279">
        <v>44547</v>
      </c>
    </row>
    <row r="139" spans="1:7" s="137" customFormat="1" ht="15" customHeight="1">
      <c r="A139" s="262" t="s">
        <v>327</v>
      </c>
      <c r="B139" s="280" t="s">
        <v>376</v>
      </c>
      <c r="C139" s="278">
        <v>44546</v>
      </c>
      <c r="D139" s="278" t="s">
        <v>11</v>
      </c>
      <c r="E139" s="279">
        <v>44550</v>
      </c>
      <c r="F139" s="279">
        <v>44551</v>
      </c>
      <c r="G139" s="279">
        <v>44552</v>
      </c>
    </row>
    <row r="140" spans="1:7" s="137" customFormat="1" ht="15" customHeight="1">
      <c r="A140" s="262" t="s">
        <v>291</v>
      </c>
      <c r="B140" s="280" t="s">
        <v>363</v>
      </c>
      <c r="C140" s="278">
        <v>44552</v>
      </c>
      <c r="D140" s="278">
        <v>44553</v>
      </c>
      <c r="E140" s="279">
        <v>44554</v>
      </c>
      <c r="F140" s="279" t="s">
        <v>11</v>
      </c>
      <c r="G140" s="279" t="s">
        <v>11</v>
      </c>
    </row>
    <row r="141" spans="1:7" s="137" customFormat="1" ht="15" customHeight="1">
      <c r="A141" s="262" t="s">
        <v>262</v>
      </c>
      <c r="B141" s="280" t="s">
        <v>384</v>
      </c>
      <c r="C141" s="278">
        <v>44552</v>
      </c>
      <c r="D141" s="278" t="s">
        <v>11</v>
      </c>
      <c r="E141" s="279" t="s">
        <v>11</v>
      </c>
      <c r="F141" s="279">
        <v>44555</v>
      </c>
      <c r="G141" s="279">
        <v>44554</v>
      </c>
    </row>
    <row r="142" spans="1:7" s="137" customFormat="1" ht="15" customHeight="1">
      <c r="A142" s="262" t="s">
        <v>327</v>
      </c>
      <c r="B142" s="280" t="s">
        <v>378</v>
      </c>
      <c r="C142" s="278">
        <v>44553</v>
      </c>
      <c r="D142" s="278" t="s">
        <v>11</v>
      </c>
      <c r="E142" s="279">
        <v>44557</v>
      </c>
      <c r="F142" s="279">
        <v>44558</v>
      </c>
      <c r="G142" s="279">
        <v>44559</v>
      </c>
    </row>
    <row r="143" spans="1:7" s="137" customFormat="1" ht="15" customHeight="1">
      <c r="A143" s="262" t="s">
        <v>291</v>
      </c>
      <c r="B143" s="280" t="s">
        <v>364</v>
      </c>
      <c r="C143" s="278">
        <v>44559</v>
      </c>
      <c r="D143" s="278">
        <v>44560</v>
      </c>
      <c r="E143" s="279">
        <v>44561</v>
      </c>
      <c r="F143" s="279" t="s">
        <v>11</v>
      </c>
      <c r="G143" s="279" t="s">
        <v>11</v>
      </c>
    </row>
    <row r="144" spans="1:7" s="137" customFormat="1" ht="15" customHeight="1" thickBot="1">
      <c r="A144" s="247" t="s">
        <v>237</v>
      </c>
      <c r="B144" s="248" t="s">
        <v>385</v>
      </c>
      <c r="C144" s="235">
        <v>44559</v>
      </c>
      <c r="D144" s="235" t="s">
        <v>11</v>
      </c>
      <c r="E144" s="281" t="s">
        <v>11</v>
      </c>
      <c r="F144" s="281">
        <v>44562</v>
      </c>
      <c r="G144" s="281">
        <v>44561</v>
      </c>
    </row>
    <row r="145" spans="1:23" s="137" customFormat="1" ht="15" customHeight="1" thickBot="1">
      <c r="A145"/>
      <c r="B145"/>
      <c r="C145"/>
      <c r="E145"/>
      <c r="F145"/>
      <c r="G145"/>
    </row>
    <row r="146" spans="1:23" s="137" customFormat="1" ht="15" customHeight="1">
      <c r="A146" s="1312" t="s">
        <v>49</v>
      </c>
      <c r="B146" s="1314" t="s">
        <v>2</v>
      </c>
      <c r="C146" s="603" t="s">
        <v>29</v>
      </c>
      <c r="D146" s="773" t="s">
        <v>25</v>
      </c>
      <c r="E146" s="774"/>
      <c r="F146" s="774"/>
      <c r="G146" s="775"/>
    </row>
    <row r="147" spans="1:23" s="137" customFormat="1" ht="15" customHeight="1">
      <c r="A147" s="1313"/>
      <c r="B147" s="1315"/>
      <c r="C147" s="604" t="s">
        <v>117</v>
      </c>
      <c r="D147" s="604" t="s">
        <v>39</v>
      </c>
      <c r="E147" s="543" t="s">
        <v>76</v>
      </c>
      <c r="F147" s="543" t="s">
        <v>386</v>
      </c>
      <c r="G147" s="543" t="s">
        <v>38</v>
      </c>
    </row>
    <row r="148" spans="1:23" s="137" customFormat="1" ht="15" customHeight="1">
      <c r="A148" s="262" t="s">
        <v>313</v>
      </c>
      <c r="B148" s="280" t="s">
        <v>334</v>
      </c>
      <c r="C148" s="278">
        <v>44534</v>
      </c>
      <c r="D148" s="278" t="s">
        <v>11</v>
      </c>
      <c r="E148" s="279" t="s">
        <v>11</v>
      </c>
      <c r="F148" s="279">
        <v>44539</v>
      </c>
      <c r="G148" s="279">
        <v>44538</v>
      </c>
    </row>
    <row r="149" spans="1:23" s="137" customFormat="1" ht="15" customHeight="1">
      <c r="A149" s="262" t="s">
        <v>234</v>
      </c>
      <c r="B149" s="280" t="s">
        <v>343</v>
      </c>
      <c r="C149" s="278">
        <v>44535</v>
      </c>
      <c r="D149" s="278" t="s">
        <v>11</v>
      </c>
      <c r="E149" s="279" t="s">
        <v>11</v>
      </c>
      <c r="F149" s="279">
        <v>44536</v>
      </c>
      <c r="G149" s="279">
        <v>44537</v>
      </c>
    </row>
    <row r="150" spans="1:23" s="137" customFormat="1" ht="18" customHeight="1">
      <c r="A150" s="262" t="s">
        <v>342</v>
      </c>
      <c r="B150" s="280" t="s">
        <v>387</v>
      </c>
      <c r="C150" s="278">
        <v>44535</v>
      </c>
      <c r="D150" s="278">
        <v>44538</v>
      </c>
      <c r="E150" s="279">
        <v>44539</v>
      </c>
      <c r="F150" s="279" t="s">
        <v>11</v>
      </c>
      <c r="G150" s="279" t="s">
        <v>11</v>
      </c>
      <c r="T150"/>
      <c r="U150"/>
      <c r="V150"/>
      <c r="W150"/>
    </row>
    <row r="151" spans="1:23" s="137" customFormat="1" ht="19.5" customHeight="1">
      <c r="A151" s="262" t="s">
        <v>292</v>
      </c>
      <c r="B151" s="280" t="s">
        <v>346</v>
      </c>
      <c r="C151" s="278">
        <v>44538</v>
      </c>
      <c r="D151" s="278">
        <v>44544</v>
      </c>
      <c r="E151" s="279" t="s">
        <v>11</v>
      </c>
      <c r="F151" s="279" t="s">
        <v>11</v>
      </c>
      <c r="G151" s="279" t="s">
        <v>11</v>
      </c>
      <c r="H151"/>
      <c r="T151"/>
      <c r="U151"/>
      <c r="V151"/>
      <c r="W151"/>
    </row>
    <row r="152" spans="1:23" s="137" customFormat="1" ht="19.5" customHeight="1">
      <c r="A152" s="262" t="s">
        <v>284</v>
      </c>
      <c r="B152" s="280" t="s">
        <v>311</v>
      </c>
      <c r="C152" s="278">
        <v>44538</v>
      </c>
      <c r="D152" s="278" t="s">
        <v>11</v>
      </c>
      <c r="E152" s="279">
        <v>44547</v>
      </c>
      <c r="F152" s="279" t="s">
        <v>11</v>
      </c>
      <c r="G152" s="279" t="s">
        <v>11</v>
      </c>
      <c r="H152"/>
      <c r="T152"/>
      <c r="U152"/>
      <c r="V152"/>
      <c r="W152"/>
    </row>
    <row r="153" spans="1:23" s="137" customFormat="1" ht="15" customHeight="1">
      <c r="A153" s="262" t="s">
        <v>336</v>
      </c>
      <c r="B153" s="280" t="s">
        <v>340</v>
      </c>
      <c r="C153" s="278">
        <v>44541</v>
      </c>
      <c r="D153" s="278" t="s">
        <v>11</v>
      </c>
      <c r="E153" s="279" t="s">
        <v>11</v>
      </c>
      <c r="F153" s="279">
        <v>44546</v>
      </c>
      <c r="G153" s="279">
        <v>44545</v>
      </c>
      <c r="H153"/>
      <c r="T153"/>
      <c r="U153"/>
      <c r="V153"/>
      <c r="W153"/>
    </row>
    <row r="154" spans="1:23" s="137" customFormat="1" ht="15" customHeight="1">
      <c r="A154" s="262" t="s">
        <v>235</v>
      </c>
      <c r="B154" s="280" t="s">
        <v>345</v>
      </c>
      <c r="C154" s="278">
        <v>44542</v>
      </c>
      <c r="D154" s="278" t="s">
        <v>11</v>
      </c>
      <c r="E154" s="279" t="s">
        <v>11</v>
      </c>
      <c r="F154" s="279">
        <v>44543</v>
      </c>
      <c r="G154" s="279">
        <v>44544</v>
      </c>
      <c r="H154"/>
      <c r="T154"/>
      <c r="U154"/>
      <c r="V154"/>
      <c r="W154"/>
    </row>
    <row r="155" spans="1:23" s="137" customFormat="1" ht="15" customHeight="1">
      <c r="A155" s="262" t="s">
        <v>264</v>
      </c>
      <c r="B155" s="280" t="s">
        <v>335</v>
      </c>
      <c r="C155" s="278">
        <v>44542</v>
      </c>
      <c r="D155" s="278">
        <v>44545</v>
      </c>
      <c r="E155" s="279">
        <v>44546</v>
      </c>
      <c r="F155" s="279" t="s">
        <v>11</v>
      </c>
      <c r="G155" s="279" t="s">
        <v>11</v>
      </c>
      <c r="H155"/>
      <c r="T155"/>
      <c r="U155"/>
      <c r="V155"/>
      <c r="W155"/>
    </row>
    <row r="156" spans="1:23" s="137" customFormat="1" ht="15" customHeight="1">
      <c r="A156" s="262" t="s">
        <v>194</v>
      </c>
      <c r="B156" s="280" t="s">
        <v>345</v>
      </c>
      <c r="C156" s="278">
        <v>44545</v>
      </c>
      <c r="D156" s="278">
        <v>44551</v>
      </c>
      <c r="E156" s="279" t="s">
        <v>11</v>
      </c>
      <c r="F156" s="279" t="s">
        <v>11</v>
      </c>
      <c r="G156" s="279" t="s">
        <v>11</v>
      </c>
      <c r="H156"/>
      <c r="T156"/>
      <c r="U156"/>
      <c r="V156"/>
      <c r="W156"/>
    </row>
    <row r="157" spans="1:23" s="137" customFormat="1" ht="15" customHeight="1">
      <c r="A157" s="262" t="s">
        <v>305</v>
      </c>
      <c r="B157" s="280" t="s">
        <v>344</v>
      </c>
      <c r="C157" s="278">
        <v>44545</v>
      </c>
      <c r="D157" s="278" t="s">
        <v>11</v>
      </c>
      <c r="E157" s="279">
        <v>44554</v>
      </c>
      <c r="F157" s="279" t="s">
        <v>11</v>
      </c>
      <c r="G157" s="279" t="s">
        <v>11</v>
      </c>
      <c r="H157"/>
      <c r="T157"/>
      <c r="U157"/>
      <c r="V157"/>
      <c r="W157"/>
    </row>
    <row r="158" spans="1:23" s="137" customFormat="1" ht="15" customHeight="1">
      <c r="A158" s="262" t="s">
        <v>313</v>
      </c>
      <c r="B158" s="280" t="s">
        <v>335</v>
      </c>
      <c r="C158" s="278">
        <v>44548</v>
      </c>
      <c r="D158" s="278" t="s">
        <v>11</v>
      </c>
      <c r="E158" s="279" t="s">
        <v>11</v>
      </c>
      <c r="F158" s="279">
        <v>44553</v>
      </c>
      <c r="G158" s="279">
        <v>44552</v>
      </c>
      <c r="H158"/>
      <c r="T158"/>
      <c r="U158"/>
      <c r="V158"/>
      <c r="W158"/>
    </row>
    <row r="159" spans="1:23" s="137" customFormat="1" ht="15" customHeight="1">
      <c r="A159" s="262" t="s">
        <v>239</v>
      </c>
      <c r="B159" s="280" t="s">
        <v>346</v>
      </c>
      <c r="C159" s="278">
        <v>44549</v>
      </c>
      <c r="D159" s="278" t="s">
        <v>11</v>
      </c>
      <c r="E159" s="279" t="s">
        <v>11</v>
      </c>
      <c r="F159" s="279">
        <v>44550</v>
      </c>
      <c r="G159" s="279">
        <v>44551</v>
      </c>
      <c r="H159"/>
      <c r="T159"/>
      <c r="U159"/>
      <c r="V159"/>
      <c r="W159"/>
    </row>
    <row r="160" spans="1:23" s="137" customFormat="1" ht="15" customHeight="1">
      <c r="A160" s="245" t="s">
        <v>299</v>
      </c>
      <c r="B160" s="246" t="s">
        <v>388</v>
      </c>
      <c r="C160" s="236">
        <v>44549</v>
      </c>
      <c r="D160" s="236">
        <v>44552</v>
      </c>
      <c r="E160" s="282">
        <v>44553</v>
      </c>
      <c r="F160" s="282" t="s">
        <v>11</v>
      </c>
      <c r="G160" s="282" t="s">
        <v>11</v>
      </c>
      <c r="H160"/>
      <c r="T160"/>
      <c r="U160"/>
      <c r="V160"/>
      <c r="W160"/>
    </row>
    <row r="161" spans="1:23" s="137" customFormat="1" ht="15" customHeight="1">
      <c r="A161" s="245" t="s">
        <v>342</v>
      </c>
      <c r="B161" s="246" t="s">
        <v>380</v>
      </c>
      <c r="C161" s="236">
        <v>44552</v>
      </c>
      <c r="D161" s="236">
        <v>44558</v>
      </c>
      <c r="E161" s="282" t="s">
        <v>11</v>
      </c>
      <c r="F161" s="282" t="s">
        <v>11</v>
      </c>
      <c r="G161" s="282" t="s">
        <v>11</v>
      </c>
      <c r="H161"/>
      <c r="T161"/>
      <c r="U161"/>
      <c r="V161"/>
      <c r="W161"/>
    </row>
    <row r="162" spans="1:23" s="137" customFormat="1" ht="15" customHeight="1">
      <c r="A162" s="245" t="s">
        <v>236</v>
      </c>
      <c r="B162" s="246" t="s">
        <v>344</v>
      </c>
      <c r="C162" s="236">
        <v>44552</v>
      </c>
      <c r="D162" s="236" t="s">
        <v>11</v>
      </c>
      <c r="E162" s="282">
        <v>44561</v>
      </c>
      <c r="F162" s="282" t="s">
        <v>11</v>
      </c>
      <c r="G162" s="282" t="s">
        <v>11</v>
      </c>
      <c r="H162"/>
      <c r="T162"/>
      <c r="U162"/>
      <c r="V162"/>
      <c r="W162"/>
    </row>
    <row r="163" spans="1:23" s="137" customFormat="1" ht="15" customHeight="1">
      <c r="A163" s="245" t="s">
        <v>336</v>
      </c>
      <c r="B163" s="246" t="s">
        <v>388</v>
      </c>
      <c r="C163" s="236">
        <v>44555</v>
      </c>
      <c r="D163" s="236" t="s">
        <v>11</v>
      </c>
      <c r="E163" s="282" t="s">
        <v>11</v>
      </c>
      <c r="F163" s="282">
        <v>44560</v>
      </c>
      <c r="G163" s="282">
        <v>44559</v>
      </c>
      <c r="H163"/>
      <c r="T163"/>
      <c r="U163"/>
      <c r="V163"/>
      <c r="W163"/>
    </row>
    <row r="164" spans="1:23" s="137" customFormat="1" ht="15" customHeight="1">
      <c r="A164" s="245" t="s">
        <v>238</v>
      </c>
      <c r="B164" s="246" t="s">
        <v>346</v>
      </c>
      <c r="C164" s="236">
        <v>44556</v>
      </c>
      <c r="D164" s="236" t="s">
        <v>11</v>
      </c>
      <c r="E164" s="282" t="s">
        <v>11</v>
      </c>
      <c r="F164" s="282">
        <v>44557</v>
      </c>
      <c r="G164" s="282">
        <v>44558</v>
      </c>
      <c r="H164"/>
      <c r="T164"/>
      <c r="U164"/>
      <c r="V164"/>
      <c r="W164"/>
    </row>
    <row r="165" spans="1:23" s="137" customFormat="1" ht="15" customHeight="1">
      <c r="A165" s="245" t="s">
        <v>292</v>
      </c>
      <c r="B165" s="246" t="s">
        <v>335</v>
      </c>
      <c r="C165" s="236">
        <v>44556</v>
      </c>
      <c r="D165" s="236">
        <v>44559</v>
      </c>
      <c r="E165" s="282">
        <v>44560</v>
      </c>
      <c r="F165" s="282" t="s">
        <v>11</v>
      </c>
      <c r="G165" s="282" t="s">
        <v>11</v>
      </c>
      <c r="H165"/>
      <c r="T165"/>
      <c r="U165"/>
      <c r="V165"/>
      <c r="W165"/>
    </row>
    <row r="166" spans="1:23" s="137" customFormat="1" ht="15" customHeight="1">
      <c r="A166" s="245" t="s">
        <v>264</v>
      </c>
      <c r="B166" s="246" t="s">
        <v>347</v>
      </c>
      <c r="C166" s="236">
        <v>44559</v>
      </c>
      <c r="D166" s="236">
        <v>44565</v>
      </c>
      <c r="E166" s="282" t="s">
        <v>11</v>
      </c>
      <c r="F166" s="282" t="s">
        <v>11</v>
      </c>
      <c r="G166" s="282" t="s">
        <v>11</v>
      </c>
      <c r="H166"/>
      <c r="T166"/>
      <c r="U166"/>
      <c r="V166"/>
      <c r="W166"/>
    </row>
    <row r="167" spans="1:23" s="137" customFormat="1" ht="15" customHeight="1" thickBot="1">
      <c r="A167" s="247" t="s">
        <v>284</v>
      </c>
      <c r="B167" s="248" t="s">
        <v>344</v>
      </c>
      <c r="C167" s="235">
        <v>44559</v>
      </c>
      <c r="D167" s="235" t="s">
        <v>11</v>
      </c>
      <c r="E167" s="281">
        <v>44568</v>
      </c>
      <c r="F167" s="281" t="s">
        <v>11</v>
      </c>
      <c r="G167" s="281" t="s">
        <v>11</v>
      </c>
      <c r="H167"/>
      <c r="T167"/>
      <c r="U167"/>
      <c r="V167"/>
      <c r="W167"/>
    </row>
    <row r="168" spans="1:23" s="137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37" customFormat="1" ht="15" customHeight="1">
      <c r="A169" s="1312" t="s">
        <v>49</v>
      </c>
      <c r="B169" s="1314" t="s">
        <v>2</v>
      </c>
      <c r="C169" s="603" t="s">
        <v>29</v>
      </c>
      <c r="D169" s="773" t="s">
        <v>25</v>
      </c>
      <c r="E169" s="774"/>
      <c r="F169" s="774"/>
      <c r="G169" s="775"/>
      <c r="H169"/>
      <c r="T169"/>
      <c r="U169"/>
      <c r="V169"/>
      <c r="W169"/>
    </row>
    <row r="170" spans="1:23" s="137" customFormat="1" ht="15" customHeight="1">
      <c r="A170" s="1313"/>
      <c r="B170" s="1315"/>
      <c r="C170" s="604" t="s">
        <v>117</v>
      </c>
      <c r="D170" s="604" t="s">
        <v>156</v>
      </c>
      <c r="E170" s="543" t="s">
        <v>337</v>
      </c>
      <c r="F170" s="543" t="s">
        <v>338</v>
      </c>
      <c r="G170" s="543" t="s">
        <v>157</v>
      </c>
      <c r="H170"/>
      <c r="T170"/>
      <c r="U170"/>
      <c r="V170"/>
      <c r="W170"/>
    </row>
    <row r="171" spans="1:23" s="137" customFormat="1" ht="15" customHeight="1">
      <c r="A171" s="262" t="s">
        <v>342</v>
      </c>
      <c r="B171" s="280" t="s">
        <v>387</v>
      </c>
      <c r="C171" s="278">
        <v>44535</v>
      </c>
      <c r="D171" s="278">
        <v>44539</v>
      </c>
      <c r="E171" s="279">
        <v>44540</v>
      </c>
      <c r="F171" s="279" t="s">
        <v>11</v>
      </c>
      <c r="G171" s="279" t="s">
        <v>11</v>
      </c>
      <c r="H171"/>
      <c r="T171"/>
      <c r="U171"/>
      <c r="V171"/>
      <c r="W171"/>
    </row>
    <row r="172" spans="1:23" s="137" customFormat="1" ht="15" customHeight="1">
      <c r="A172" s="262" t="s">
        <v>261</v>
      </c>
      <c r="B172" s="280" t="s">
        <v>311</v>
      </c>
      <c r="C172" s="278">
        <v>44535</v>
      </c>
      <c r="D172" s="278">
        <v>44543</v>
      </c>
      <c r="E172" s="279" t="s">
        <v>11</v>
      </c>
      <c r="F172" s="279" t="s">
        <v>11</v>
      </c>
      <c r="G172" s="279">
        <v>44541</v>
      </c>
      <c r="H172"/>
      <c r="T172"/>
      <c r="U172"/>
      <c r="V172"/>
      <c r="W172"/>
    </row>
    <row r="173" spans="1:23" s="137" customFormat="1" ht="19.5" customHeight="1">
      <c r="A173" s="262" t="s">
        <v>234</v>
      </c>
      <c r="B173" s="280" t="s">
        <v>343</v>
      </c>
      <c r="C173" s="278">
        <v>44535</v>
      </c>
      <c r="D173" s="278">
        <v>44540</v>
      </c>
      <c r="E173" s="279" t="s">
        <v>11</v>
      </c>
      <c r="F173" s="279" t="s">
        <v>11</v>
      </c>
      <c r="G173" s="279" t="s">
        <v>11</v>
      </c>
      <c r="H173"/>
      <c r="T173"/>
      <c r="U173"/>
      <c r="V173"/>
      <c r="W173"/>
    </row>
    <row r="174" spans="1:23" s="137" customFormat="1" ht="19.5" customHeight="1">
      <c r="A174" s="262" t="s">
        <v>284</v>
      </c>
      <c r="B174" s="280" t="s">
        <v>311</v>
      </c>
      <c r="C174" s="278">
        <v>44538</v>
      </c>
      <c r="D174" s="278">
        <v>44542</v>
      </c>
      <c r="E174" s="279">
        <v>44543</v>
      </c>
      <c r="F174" s="279" t="s">
        <v>11</v>
      </c>
      <c r="G174" s="279" t="s">
        <v>11</v>
      </c>
      <c r="H174"/>
      <c r="T174"/>
      <c r="U174"/>
      <c r="V174"/>
      <c r="W174"/>
    </row>
    <row r="175" spans="1:23" s="137" customFormat="1" ht="19.5" customHeight="1">
      <c r="A175" s="262" t="s">
        <v>292</v>
      </c>
      <c r="B175" s="280" t="s">
        <v>346</v>
      </c>
      <c r="C175" s="278">
        <v>44538</v>
      </c>
      <c r="D175" s="278" t="s">
        <v>11</v>
      </c>
      <c r="E175" s="279" t="s">
        <v>11</v>
      </c>
      <c r="F175" s="279" t="s">
        <v>11</v>
      </c>
      <c r="G175" s="279">
        <v>44543</v>
      </c>
      <c r="H175"/>
      <c r="T175"/>
      <c r="U175"/>
      <c r="V175"/>
      <c r="W175"/>
    </row>
    <row r="176" spans="1:23" s="137" customFormat="1" ht="16.5" customHeight="1">
      <c r="A176" s="262" t="s">
        <v>264</v>
      </c>
      <c r="B176" s="280" t="s">
        <v>335</v>
      </c>
      <c r="C176" s="278">
        <v>44542</v>
      </c>
      <c r="D176" s="278">
        <v>44546</v>
      </c>
      <c r="E176" s="279">
        <v>44547</v>
      </c>
      <c r="F176" s="279" t="s">
        <v>11</v>
      </c>
      <c r="G176" s="279" t="s">
        <v>11</v>
      </c>
      <c r="H176"/>
      <c r="T176"/>
      <c r="U176"/>
      <c r="V176"/>
      <c r="W176"/>
    </row>
    <row r="177" spans="1:23" s="137" customFormat="1" ht="16.5" customHeight="1">
      <c r="A177" s="262" t="s">
        <v>233</v>
      </c>
      <c r="B177" s="280" t="s">
        <v>311</v>
      </c>
      <c r="C177" s="278">
        <v>44542</v>
      </c>
      <c r="D177" s="278">
        <v>44550</v>
      </c>
      <c r="E177" s="279" t="s">
        <v>11</v>
      </c>
      <c r="F177" s="279" t="s">
        <v>11</v>
      </c>
      <c r="G177" s="279">
        <v>44548</v>
      </c>
      <c r="H177"/>
      <c r="T177"/>
      <c r="U177"/>
      <c r="V177"/>
      <c r="W177"/>
    </row>
    <row r="178" spans="1:23" s="137" customFormat="1" ht="16.5" customHeight="1">
      <c r="A178" s="262" t="s">
        <v>235</v>
      </c>
      <c r="B178" s="280" t="s">
        <v>345</v>
      </c>
      <c r="C178" s="278">
        <v>44542</v>
      </c>
      <c r="D178" s="278">
        <v>44547</v>
      </c>
      <c r="E178" s="279" t="s">
        <v>11</v>
      </c>
      <c r="F178" s="279" t="s">
        <v>11</v>
      </c>
      <c r="G178" s="279" t="s">
        <v>11</v>
      </c>
      <c r="H178"/>
      <c r="T178"/>
      <c r="U178"/>
      <c r="V178"/>
      <c r="W178"/>
    </row>
    <row r="179" spans="1:23" s="137" customFormat="1" ht="16.5" customHeight="1">
      <c r="A179" s="262" t="s">
        <v>305</v>
      </c>
      <c r="B179" s="280" t="s">
        <v>344</v>
      </c>
      <c r="C179" s="278">
        <v>44545</v>
      </c>
      <c r="D179" s="278">
        <v>44549</v>
      </c>
      <c r="E179" s="279">
        <v>44550</v>
      </c>
      <c r="F179" s="279" t="s">
        <v>11</v>
      </c>
      <c r="G179" s="279" t="s">
        <v>11</v>
      </c>
      <c r="H179"/>
      <c r="T179"/>
      <c r="U179"/>
      <c r="V179"/>
      <c r="W179"/>
    </row>
    <row r="180" spans="1:23" s="137" customFormat="1" ht="16.5" customHeight="1">
      <c r="A180" s="262" t="s">
        <v>194</v>
      </c>
      <c r="B180" s="280" t="s">
        <v>345</v>
      </c>
      <c r="C180" s="278">
        <v>44545</v>
      </c>
      <c r="D180" s="278" t="s">
        <v>11</v>
      </c>
      <c r="E180" s="279" t="s">
        <v>11</v>
      </c>
      <c r="F180" s="279" t="s">
        <v>11</v>
      </c>
      <c r="G180" s="279">
        <v>44550</v>
      </c>
      <c r="H180"/>
      <c r="T180"/>
      <c r="U180"/>
      <c r="V180"/>
      <c r="W180"/>
    </row>
    <row r="181" spans="1:23" s="137" customFormat="1" ht="16.5" customHeight="1">
      <c r="A181" s="262" t="s">
        <v>299</v>
      </c>
      <c r="B181" s="280" t="s">
        <v>388</v>
      </c>
      <c r="C181" s="278">
        <v>44549</v>
      </c>
      <c r="D181" s="278">
        <v>44553</v>
      </c>
      <c r="E181" s="279">
        <v>44554</v>
      </c>
      <c r="F181" s="279" t="s">
        <v>11</v>
      </c>
      <c r="G181" s="279" t="s">
        <v>11</v>
      </c>
      <c r="H181"/>
      <c r="T181"/>
      <c r="U181"/>
      <c r="V181"/>
      <c r="W181"/>
    </row>
    <row r="182" spans="1:23" s="137" customFormat="1" ht="16.5" customHeight="1">
      <c r="A182" s="262" t="s">
        <v>298</v>
      </c>
      <c r="B182" s="280" t="s">
        <v>344</v>
      </c>
      <c r="C182" s="278">
        <v>44549</v>
      </c>
      <c r="D182" s="278">
        <v>44557</v>
      </c>
      <c r="E182" s="279" t="s">
        <v>11</v>
      </c>
      <c r="F182" s="279" t="s">
        <v>11</v>
      </c>
      <c r="G182" s="279">
        <v>44555</v>
      </c>
      <c r="H182"/>
      <c r="T182"/>
      <c r="U182"/>
      <c r="V182"/>
      <c r="W182"/>
    </row>
    <row r="183" spans="1:23" s="137" customFormat="1" ht="16.5" customHeight="1">
      <c r="A183" s="245" t="s">
        <v>239</v>
      </c>
      <c r="B183" s="246" t="s">
        <v>346</v>
      </c>
      <c r="C183" s="236">
        <v>44549</v>
      </c>
      <c r="D183" s="236">
        <v>44554</v>
      </c>
      <c r="E183" s="282" t="s">
        <v>11</v>
      </c>
      <c r="F183" s="282" t="s">
        <v>11</v>
      </c>
      <c r="G183" s="282" t="s">
        <v>11</v>
      </c>
      <c r="H183"/>
      <c r="T183"/>
      <c r="U183"/>
      <c r="V183"/>
      <c r="W183"/>
    </row>
    <row r="184" spans="1:23" s="137" customFormat="1" ht="16.5" customHeight="1">
      <c r="A184" s="245" t="s">
        <v>236</v>
      </c>
      <c r="B184" s="246" t="s">
        <v>344</v>
      </c>
      <c r="C184" s="236">
        <v>44552</v>
      </c>
      <c r="D184" s="236">
        <v>44556</v>
      </c>
      <c r="E184" s="282">
        <v>44557</v>
      </c>
      <c r="F184" s="282" t="s">
        <v>11</v>
      </c>
      <c r="G184" s="282" t="s">
        <v>11</v>
      </c>
      <c r="H184"/>
      <c r="T184"/>
      <c r="U184"/>
      <c r="V184"/>
      <c r="W184"/>
    </row>
    <row r="185" spans="1:23" s="137" customFormat="1" ht="16.5" customHeight="1">
      <c r="A185" s="245" t="s">
        <v>342</v>
      </c>
      <c r="B185" s="246" t="s">
        <v>380</v>
      </c>
      <c r="C185" s="236">
        <v>44552</v>
      </c>
      <c r="D185" s="236" t="s">
        <v>11</v>
      </c>
      <c r="E185" s="282" t="s">
        <v>11</v>
      </c>
      <c r="F185" s="282" t="s">
        <v>11</v>
      </c>
      <c r="G185" s="282">
        <v>44557</v>
      </c>
      <c r="H185"/>
      <c r="T185"/>
      <c r="U185"/>
      <c r="V185"/>
      <c r="W185"/>
    </row>
    <row r="186" spans="1:23" s="137" customFormat="1" ht="16.5" customHeight="1">
      <c r="A186" s="245" t="s">
        <v>292</v>
      </c>
      <c r="B186" s="246" t="s">
        <v>335</v>
      </c>
      <c r="C186" s="236">
        <v>44556</v>
      </c>
      <c r="D186" s="236">
        <v>44560</v>
      </c>
      <c r="E186" s="282">
        <v>44561</v>
      </c>
      <c r="F186" s="282" t="s">
        <v>11</v>
      </c>
      <c r="G186" s="282" t="s">
        <v>11</v>
      </c>
      <c r="H186"/>
      <c r="T186"/>
      <c r="U186"/>
      <c r="V186"/>
      <c r="W186"/>
    </row>
    <row r="187" spans="1:23" s="137" customFormat="1" ht="16.5" customHeight="1">
      <c r="A187" s="245" t="s">
        <v>261</v>
      </c>
      <c r="B187" s="246" t="s">
        <v>344</v>
      </c>
      <c r="C187" s="236">
        <v>44556</v>
      </c>
      <c r="D187" s="236">
        <v>44564</v>
      </c>
      <c r="E187" s="282" t="s">
        <v>11</v>
      </c>
      <c r="F187" s="282" t="s">
        <v>11</v>
      </c>
      <c r="G187" s="282">
        <v>44562</v>
      </c>
      <c r="H187"/>
      <c r="T187"/>
      <c r="U187"/>
      <c r="V187"/>
      <c r="W187"/>
    </row>
    <row r="188" spans="1:23" s="137" customFormat="1" ht="16.5" customHeight="1">
      <c r="A188" s="245" t="s">
        <v>238</v>
      </c>
      <c r="B188" s="246" t="s">
        <v>346</v>
      </c>
      <c r="C188" s="236">
        <v>44556</v>
      </c>
      <c r="D188" s="236">
        <v>44561</v>
      </c>
      <c r="E188" s="282" t="s">
        <v>11</v>
      </c>
      <c r="F188" s="282" t="s">
        <v>11</v>
      </c>
      <c r="G188" s="282" t="s">
        <v>11</v>
      </c>
      <c r="H188"/>
      <c r="T188"/>
      <c r="U188"/>
      <c r="V188"/>
      <c r="W188"/>
    </row>
    <row r="189" spans="1:23" s="137" customFormat="1" ht="16.5" customHeight="1">
      <c r="A189" s="245" t="s">
        <v>284</v>
      </c>
      <c r="B189" s="246" t="s">
        <v>344</v>
      </c>
      <c r="C189" s="236">
        <v>44559</v>
      </c>
      <c r="D189" s="236">
        <v>44563</v>
      </c>
      <c r="E189" s="282">
        <v>44564</v>
      </c>
      <c r="F189" s="282" t="s">
        <v>11</v>
      </c>
      <c r="G189" s="282" t="s">
        <v>11</v>
      </c>
      <c r="H189"/>
      <c r="T189"/>
      <c r="U189"/>
      <c r="V189"/>
      <c r="W189"/>
    </row>
    <row r="190" spans="1:23" s="137" customFormat="1" ht="16.5" customHeight="1" thickBot="1">
      <c r="A190" s="247" t="s">
        <v>264</v>
      </c>
      <c r="B190" s="248" t="s">
        <v>347</v>
      </c>
      <c r="C190" s="235">
        <v>44559</v>
      </c>
      <c r="D190" s="235" t="s">
        <v>11</v>
      </c>
      <c r="E190" s="281" t="s">
        <v>11</v>
      </c>
      <c r="F190" s="281" t="s">
        <v>11</v>
      </c>
      <c r="G190" s="281">
        <v>44564</v>
      </c>
      <c r="H190"/>
      <c r="T190"/>
      <c r="U190"/>
      <c r="V190"/>
      <c r="W190"/>
    </row>
    <row r="191" spans="1:23" s="137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37" customFormat="1" ht="16.5" customHeight="1">
      <c r="A192" s="157" t="s">
        <v>171</v>
      </c>
      <c r="B192" s="128"/>
      <c r="C192" s="129"/>
      <c r="D192" s="135"/>
      <c r="E192"/>
      <c r="F192"/>
      <c r="G192"/>
      <c r="H192"/>
      <c r="T192"/>
      <c r="U192"/>
      <c r="V192"/>
      <c r="W192"/>
    </row>
    <row r="193" spans="1:23" s="137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37" customFormat="1" ht="16.5" customHeight="1">
      <c r="A194" s="407" t="s">
        <v>187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37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37" customFormat="1" ht="15" customHeight="1">
      <c r="A196" t="s">
        <v>209</v>
      </c>
      <c r="B196" t="s">
        <v>188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37" customFormat="1" ht="15" customHeight="1">
      <c r="A197"/>
      <c r="B197" t="s">
        <v>189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37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37" customFormat="1" ht="15" customHeight="1">
      <c r="A199" t="s">
        <v>210</v>
      </c>
      <c r="B199" t="s">
        <v>211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37" customFormat="1" ht="15" customHeight="1">
      <c r="A200"/>
      <c r="B200" t="s">
        <v>212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37" customFormat="1" ht="15" customHeight="1">
      <c r="A201"/>
      <c r="B201"/>
      <c r="C201"/>
      <c r="D201"/>
      <c r="E201"/>
      <c r="F201"/>
      <c r="G201"/>
      <c r="H201"/>
      <c r="I201" s="133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37" customFormat="1" ht="15" customHeight="1">
      <c r="A202" t="s">
        <v>213</v>
      </c>
      <c r="B202" t="s">
        <v>214</v>
      </c>
      <c r="C202"/>
      <c r="D202"/>
      <c r="E202"/>
      <c r="F202"/>
      <c r="G202"/>
      <c r="H202"/>
      <c r="I202" s="131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215</v>
      </c>
    </row>
    <row r="206" spans="1:23">
      <c r="A206" t="s">
        <v>216</v>
      </c>
      <c r="B206" t="s">
        <v>217</v>
      </c>
    </row>
    <row r="207" spans="1:23">
      <c r="B207" t="s">
        <v>218</v>
      </c>
    </row>
    <row r="209" spans="1:2">
      <c r="A209" t="s">
        <v>219</v>
      </c>
      <c r="B209" t="s">
        <v>220</v>
      </c>
    </row>
    <row r="210" spans="1:2">
      <c r="B210" t="s">
        <v>221</v>
      </c>
    </row>
  </sheetData>
  <mergeCells count="28"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  <mergeCell ref="A1:G1"/>
    <mergeCell ref="A2:G2"/>
    <mergeCell ref="A3:G3"/>
    <mergeCell ref="A44:A45"/>
    <mergeCell ref="A7:D7"/>
    <mergeCell ref="D44:F44"/>
    <mergeCell ref="A4:G4"/>
    <mergeCell ref="B44:B45"/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G21"/>
  <sheetViews>
    <sheetView workbookViewId="0">
      <selection activeCell="A22" sqref="A22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4" width="17.7109375" customWidth="1"/>
    <col min="5" max="5" width="14.85546875" customWidth="1"/>
    <col min="6" max="6" width="16" customWidth="1"/>
    <col min="7" max="7" width="19.140625" customWidth="1"/>
  </cols>
  <sheetData>
    <row r="1" spans="1:7" ht="26.25" customHeight="1">
      <c r="A1" s="1159" t="s">
        <v>158</v>
      </c>
      <c r="B1" s="1159"/>
      <c r="C1" s="1159"/>
      <c r="D1" s="1159"/>
      <c r="E1" s="1159"/>
      <c r="F1" s="1159"/>
      <c r="G1" s="1159"/>
    </row>
    <row r="2" spans="1:7" ht="18.75">
      <c r="A2" s="1160" t="s">
        <v>746</v>
      </c>
      <c r="B2" s="1160"/>
      <c r="C2" s="1160"/>
      <c r="D2" s="1160"/>
      <c r="E2" s="1160"/>
      <c r="F2" s="1160"/>
      <c r="G2" s="1160"/>
    </row>
    <row r="3" spans="1:7" ht="19.5" thickBot="1">
      <c r="A3" s="1161" t="s">
        <v>163</v>
      </c>
      <c r="B3" s="1161"/>
      <c r="C3" s="1161"/>
      <c r="D3" s="1161"/>
      <c r="E3" s="1161"/>
      <c r="F3" s="1161"/>
      <c r="G3" s="1161"/>
    </row>
    <row r="4" spans="1:7" ht="21" thickTop="1">
      <c r="A4" s="1328" t="s">
        <v>19</v>
      </c>
      <c r="B4" s="1328"/>
      <c r="C4" s="1328"/>
      <c r="D4" s="1328"/>
      <c r="E4" s="1328"/>
      <c r="F4" s="1328"/>
      <c r="G4" s="1328"/>
    </row>
    <row r="5" spans="1:7" ht="20.25">
      <c r="A5" s="19"/>
      <c r="B5" s="19"/>
      <c r="C5" s="19"/>
    </row>
    <row r="6" spans="1:7">
      <c r="A6" s="183" t="s">
        <v>90</v>
      </c>
      <c r="B6" s="18"/>
      <c r="C6" s="18"/>
      <c r="F6" s="302" t="s">
        <v>47</v>
      </c>
      <c r="G6" s="303">
        <f ca="1">TODAY()</f>
        <v>45954</v>
      </c>
    </row>
    <row r="7" spans="1:7" ht="15" thickBot="1"/>
    <row r="8" spans="1:7">
      <c r="A8" s="1329" t="s">
        <v>523</v>
      </c>
      <c r="B8" s="1331" t="s">
        <v>33</v>
      </c>
      <c r="C8" s="807" t="s">
        <v>29</v>
      </c>
      <c r="D8" s="1333"/>
      <c r="E8" s="1333"/>
      <c r="F8" s="1333"/>
      <c r="G8" s="1334"/>
    </row>
    <row r="9" spans="1:7">
      <c r="A9" s="1330"/>
      <c r="B9" s="1332"/>
      <c r="C9" s="804" t="s">
        <v>34</v>
      </c>
      <c r="D9" s="804" t="s">
        <v>509</v>
      </c>
      <c r="E9" s="804" t="s">
        <v>510</v>
      </c>
      <c r="F9" s="804" t="s">
        <v>511</v>
      </c>
      <c r="G9" s="808" t="s">
        <v>512</v>
      </c>
    </row>
    <row r="10" spans="1:7" ht="21" customHeight="1">
      <c r="A10" s="809" t="s">
        <v>431</v>
      </c>
      <c r="B10" s="805" t="s">
        <v>725</v>
      </c>
      <c r="C10" s="806">
        <v>45962</v>
      </c>
      <c r="D10" s="806">
        <v>45969</v>
      </c>
      <c r="E10" s="806">
        <v>45970</v>
      </c>
      <c r="F10" s="806">
        <v>45972</v>
      </c>
      <c r="G10" s="810">
        <v>45973</v>
      </c>
    </row>
    <row r="11" spans="1:7" ht="21" customHeight="1">
      <c r="A11" s="809" t="s">
        <v>600</v>
      </c>
      <c r="B11" s="805" t="s">
        <v>838</v>
      </c>
      <c r="C11" s="806">
        <v>45969</v>
      </c>
      <c r="D11" s="806">
        <v>45976</v>
      </c>
      <c r="E11" s="806">
        <v>45977</v>
      </c>
      <c r="F11" s="806">
        <v>45979</v>
      </c>
      <c r="G11" s="810">
        <v>45980</v>
      </c>
    </row>
    <row r="12" spans="1:7" ht="21" customHeight="1">
      <c r="A12" s="809" t="s">
        <v>608</v>
      </c>
      <c r="B12" s="805" t="s">
        <v>839</v>
      </c>
      <c r="C12" s="806">
        <v>45976</v>
      </c>
      <c r="D12" s="806">
        <v>45983</v>
      </c>
      <c r="E12" s="806">
        <v>45984</v>
      </c>
      <c r="F12" s="806">
        <v>45986</v>
      </c>
      <c r="G12" s="810">
        <v>45987</v>
      </c>
    </row>
    <row r="13" spans="1:7" ht="21" customHeight="1">
      <c r="A13" s="809" t="s">
        <v>595</v>
      </c>
      <c r="B13" s="805" t="s">
        <v>840</v>
      </c>
      <c r="C13" s="806">
        <v>45983</v>
      </c>
      <c r="D13" s="1325" t="s">
        <v>724</v>
      </c>
      <c r="E13" s="1326"/>
      <c r="F13" s="1326"/>
      <c r="G13" s="1327"/>
    </row>
    <row r="14" spans="1:7" ht="21" customHeight="1">
      <c r="A14" s="809" t="s">
        <v>431</v>
      </c>
      <c r="B14" s="805" t="s">
        <v>841</v>
      </c>
      <c r="C14" s="806">
        <v>45990</v>
      </c>
      <c r="D14" s="1378" t="s">
        <v>420</v>
      </c>
      <c r="E14" s="1378">
        <v>45998</v>
      </c>
      <c r="F14" s="1378">
        <v>46000</v>
      </c>
      <c r="G14" s="1146" t="s">
        <v>420</v>
      </c>
    </row>
    <row r="15" spans="1:7" ht="21" customHeight="1">
      <c r="A15" s="809" t="s">
        <v>600</v>
      </c>
      <c r="B15" s="805" t="s">
        <v>842</v>
      </c>
      <c r="C15" s="806">
        <v>45997</v>
      </c>
      <c r="D15" s="806">
        <v>46004</v>
      </c>
      <c r="E15" s="806">
        <v>46005</v>
      </c>
      <c r="F15" s="806">
        <v>46007</v>
      </c>
      <c r="G15" s="810">
        <v>46008</v>
      </c>
    </row>
    <row r="16" spans="1:7" ht="21" customHeight="1">
      <c r="A16" s="809" t="s">
        <v>608</v>
      </c>
      <c r="B16" s="805" t="s">
        <v>843</v>
      </c>
      <c r="C16" s="806">
        <v>46004</v>
      </c>
      <c r="D16" s="806">
        <v>46011</v>
      </c>
      <c r="E16" s="806">
        <v>46012</v>
      </c>
      <c r="F16" s="806">
        <v>46014</v>
      </c>
      <c r="G16" s="810">
        <v>46015</v>
      </c>
    </row>
    <row r="17" spans="1:7" ht="21" customHeight="1" thickBot="1">
      <c r="A17" s="811" t="s">
        <v>595</v>
      </c>
      <c r="B17" s="812" t="s">
        <v>844</v>
      </c>
      <c r="C17" s="813">
        <v>46011</v>
      </c>
      <c r="D17" s="813">
        <v>46018</v>
      </c>
      <c r="E17" s="813">
        <v>46019</v>
      </c>
      <c r="F17" s="813">
        <v>46021</v>
      </c>
      <c r="G17" s="814">
        <v>46022</v>
      </c>
    </row>
    <row r="19" spans="1:7">
      <c r="A19" s="817" t="s">
        <v>115</v>
      </c>
      <c r="B19" s="816"/>
    </row>
    <row r="20" spans="1:7">
      <c r="A20" s="815" t="s">
        <v>513</v>
      </c>
      <c r="B20" s="816" t="s">
        <v>514</v>
      </c>
    </row>
    <row r="21" spans="1:7">
      <c r="A21" s="815" t="s">
        <v>515</v>
      </c>
      <c r="B21" s="816" t="s">
        <v>516</v>
      </c>
    </row>
  </sheetData>
  <mergeCells count="8">
    <mergeCell ref="A1:G1"/>
    <mergeCell ref="A2:G2"/>
    <mergeCell ref="A4:G4"/>
    <mergeCell ref="A8:A9"/>
    <mergeCell ref="B8:B9"/>
    <mergeCell ref="A3:G3"/>
    <mergeCell ref="D8:G8"/>
    <mergeCell ref="D13:G13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37"/>
  <sheetViews>
    <sheetView workbookViewId="0">
      <selection activeCell="A38" sqref="A38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17.42578125" style="1085" customWidth="1"/>
    <col min="5" max="5" width="14.28515625" customWidth="1"/>
    <col min="6" max="6" width="21.5703125" customWidth="1"/>
    <col min="7" max="7" width="14.7109375" customWidth="1"/>
    <col min="8" max="8" width="12.85546875" customWidth="1"/>
    <col min="9" max="9" width="15.85546875" customWidth="1"/>
    <col min="10" max="10" width="16.85546875" customWidth="1"/>
    <col min="11" max="11" width="21.140625" customWidth="1"/>
  </cols>
  <sheetData>
    <row r="1" spans="1:1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</row>
    <row r="2" spans="1:1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</row>
    <row r="3" spans="1:11" ht="18.75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</row>
    <row r="4" spans="1:11" ht="20.25">
      <c r="A4" s="1328" t="s">
        <v>19</v>
      </c>
      <c r="B4" s="1328"/>
      <c r="C4" s="1328"/>
      <c r="D4" s="1328"/>
      <c r="E4" s="1328"/>
      <c r="F4" s="1328"/>
      <c r="G4" s="1328"/>
      <c r="H4" s="1328"/>
      <c r="I4" s="1328"/>
      <c r="J4" s="1328"/>
      <c r="K4" s="1328"/>
    </row>
    <row r="5" spans="1:11" ht="20.25">
      <c r="A5" s="19"/>
      <c r="B5" s="19"/>
      <c r="C5" s="19"/>
      <c r="D5" s="1082"/>
      <c r="E5" s="19"/>
      <c r="F5" s="19"/>
      <c r="G5" s="19"/>
      <c r="J5" s="302" t="s">
        <v>47</v>
      </c>
      <c r="K5" s="303">
        <f ca="1">TODAY()</f>
        <v>45954</v>
      </c>
    </row>
    <row r="6" spans="1:11">
      <c r="A6" s="183" t="s">
        <v>90</v>
      </c>
      <c r="B6" s="18"/>
      <c r="C6" s="18"/>
      <c r="D6" s="1083"/>
      <c r="E6" s="18"/>
      <c r="F6" s="302"/>
      <c r="G6" s="303"/>
    </row>
    <row r="7" spans="1:11" ht="15">
      <c r="A7" s="9"/>
      <c r="B7" s="9"/>
      <c r="C7" s="9"/>
      <c r="D7" s="1084"/>
      <c r="E7" s="9"/>
      <c r="F7" s="9"/>
      <c r="G7" s="9"/>
    </row>
    <row r="8" spans="1:11" ht="15" customHeight="1" thickBot="1">
      <c r="A8" s="1335" t="s">
        <v>49</v>
      </c>
      <c r="B8" s="1335" t="s">
        <v>33</v>
      </c>
      <c r="C8" s="1335" t="s">
        <v>667</v>
      </c>
      <c r="D8" s="1337" t="s">
        <v>668</v>
      </c>
      <c r="E8" s="1339" t="s">
        <v>669</v>
      </c>
      <c r="F8" s="1340"/>
      <c r="G8" s="1086" t="s">
        <v>24</v>
      </c>
      <c r="H8" s="1086" t="s">
        <v>4</v>
      </c>
      <c r="I8" s="1086" t="s">
        <v>5</v>
      </c>
      <c r="J8" s="1086" t="s">
        <v>22</v>
      </c>
      <c r="K8" s="1086" t="s">
        <v>23</v>
      </c>
    </row>
    <row r="9" spans="1:11">
      <c r="A9" s="1336"/>
      <c r="B9" s="1336"/>
      <c r="C9" s="1336"/>
      <c r="D9" s="1338"/>
      <c r="E9" s="1087" t="s">
        <v>670</v>
      </c>
      <c r="F9" s="1088" t="s">
        <v>29</v>
      </c>
      <c r="G9" s="1089" t="s">
        <v>678</v>
      </c>
      <c r="H9" s="1089" t="s">
        <v>127</v>
      </c>
      <c r="I9" s="1089" t="s">
        <v>456</v>
      </c>
      <c r="J9" s="1089" t="s">
        <v>127</v>
      </c>
      <c r="K9" s="1089" t="s">
        <v>456</v>
      </c>
    </row>
    <row r="10" spans="1:11" ht="27" customHeight="1">
      <c r="A10" s="1090" t="s">
        <v>611</v>
      </c>
      <c r="B10" s="1090" t="s">
        <v>677</v>
      </c>
      <c r="C10" s="1090" t="s">
        <v>673</v>
      </c>
      <c r="D10" s="1091" t="s">
        <v>845</v>
      </c>
      <c r="E10" s="1090" t="s">
        <v>674</v>
      </c>
      <c r="F10" s="1090">
        <v>45949</v>
      </c>
      <c r="G10" s="1090">
        <v>45955</v>
      </c>
      <c r="H10" s="1090">
        <v>45956</v>
      </c>
      <c r="I10" s="1090">
        <v>45957</v>
      </c>
      <c r="J10" s="1090"/>
      <c r="K10" s="1090"/>
    </row>
    <row r="11" spans="1:11">
      <c r="A11" s="1090" t="s">
        <v>676</v>
      </c>
      <c r="B11" s="1090" t="s">
        <v>728</v>
      </c>
      <c r="C11" s="1090" t="s">
        <v>671</v>
      </c>
      <c r="D11" s="1091" t="s">
        <v>851</v>
      </c>
      <c r="E11" s="1090" t="s">
        <v>672</v>
      </c>
      <c r="F11" s="1090">
        <v>45946</v>
      </c>
      <c r="G11" s="1090"/>
      <c r="H11" s="1090"/>
      <c r="I11" s="1090"/>
      <c r="J11" s="1090">
        <v>45953</v>
      </c>
      <c r="K11" s="1090">
        <v>45954</v>
      </c>
    </row>
    <row r="12" spans="1:11">
      <c r="A12" s="1090" t="s">
        <v>508</v>
      </c>
      <c r="B12" s="1090" t="s">
        <v>728</v>
      </c>
      <c r="C12" s="1090" t="s">
        <v>140</v>
      </c>
      <c r="D12" s="1091" t="s">
        <v>845</v>
      </c>
      <c r="E12" s="1090" t="s">
        <v>538</v>
      </c>
      <c r="F12" s="1090">
        <v>45949</v>
      </c>
      <c r="G12" s="1090"/>
      <c r="H12" s="1090">
        <v>45956</v>
      </c>
      <c r="I12" s="1090">
        <v>45957</v>
      </c>
      <c r="J12" s="1090"/>
      <c r="K12" s="1090"/>
    </row>
    <row r="13" spans="1:11">
      <c r="A13" s="1090" t="s">
        <v>572</v>
      </c>
      <c r="B13" s="1090" t="s">
        <v>665</v>
      </c>
      <c r="C13" s="1090" t="s">
        <v>673</v>
      </c>
      <c r="D13" s="1091" t="s">
        <v>845</v>
      </c>
      <c r="E13" s="1090" t="s">
        <v>674</v>
      </c>
      <c r="F13" s="1090">
        <v>45952</v>
      </c>
      <c r="G13" s="1090">
        <v>45958</v>
      </c>
      <c r="H13" s="1090">
        <v>45959</v>
      </c>
      <c r="I13" s="1090">
        <v>45960</v>
      </c>
      <c r="J13" s="1090"/>
      <c r="K13" s="1090"/>
    </row>
    <row r="14" spans="1:11">
      <c r="A14" s="1090" t="s">
        <v>847</v>
      </c>
      <c r="B14" s="1090" t="s">
        <v>733</v>
      </c>
      <c r="C14" s="1090" t="s">
        <v>671</v>
      </c>
      <c r="D14" s="1091" t="s">
        <v>851</v>
      </c>
      <c r="E14" s="1090" t="s">
        <v>672</v>
      </c>
      <c r="F14" s="1090">
        <v>45953</v>
      </c>
      <c r="G14" s="1090"/>
      <c r="H14" s="1090"/>
      <c r="I14" s="1090"/>
      <c r="J14" s="1090">
        <v>45960</v>
      </c>
      <c r="K14" s="1090">
        <v>45961</v>
      </c>
    </row>
    <row r="15" spans="1:11">
      <c r="A15" s="1090" t="s">
        <v>505</v>
      </c>
      <c r="B15" s="1090" t="s">
        <v>729</v>
      </c>
      <c r="C15" s="1090" t="s">
        <v>140</v>
      </c>
      <c r="D15" s="1091" t="s">
        <v>845</v>
      </c>
      <c r="E15" s="1090" t="s">
        <v>538</v>
      </c>
      <c r="F15" s="1090">
        <v>45955</v>
      </c>
      <c r="G15" s="1090"/>
      <c r="H15" s="1090">
        <v>45962</v>
      </c>
      <c r="I15" s="1090">
        <v>45963</v>
      </c>
      <c r="J15" s="1090"/>
      <c r="K15" s="1090"/>
    </row>
    <row r="16" spans="1:11">
      <c r="A16" s="1090" t="s">
        <v>444</v>
      </c>
      <c r="B16" s="1090" t="s">
        <v>677</v>
      </c>
      <c r="C16" s="1090" t="s">
        <v>673</v>
      </c>
      <c r="D16" s="1091" t="s">
        <v>845</v>
      </c>
      <c r="E16" s="1090" t="s">
        <v>674</v>
      </c>
      <c r="F16" s="1090">
        <v>45959</v>
      </c>
      <c r="G16" s="1090">
        <v>45965</v>
      </c>
      <c r="H16" s="1090">
        <v>45966</v>
      </c>
      <c r="I16" s="1090">
        <v>45967</v>
      </c>
      <c r="J16" s="1090"/>
      <c r="K16" s="1090"/>
    </row>
    <row r="17" spans="1:11">
      <c r="A17" s="1090" t="s">
        <v>675</v>
      </c>
      <c r="B17" s="1090" t="s">
        <v>848</v>
      </c>
      <c r="C17" s="1090" t="s">
        <v>671</v>
      </c>
      <c r="D17" s="1091" t="s">
        <v>851</v>
      </c>
      <c r="E17" s="1090" t="s">
        <v>672</v>
      </c>
      <c r="F17" s="1090">
        <v>45960</v>
      </c>
      <c r="G17" s="1090"/>
      <c r="H17" s="1090"/>
      <c r="I17" s="1090"/>
      <c r="J17" s="1090">
        <v>45967</v>
      </c>
      <c r="K17" s="1090">
        <v>45968</v>
      </c>
    </row>
    <row r="18" spans="1:11">
      <c r="A18" s="1090" t="s">
        <v>444</v>
      </c>
      <c r="B18" s="1090" t="s">
        <v>730</v>
      </c>
      <c r="C18" s="1090" t="s">
        <v>140</v>
      </c>
      <c r="D18" s="1091" t="s">
        <v>845</v>
      </c>
      <c r="E18" s="1090" t="s">
        <v>538</v>
      </c>
      <c r="F18" s="1090">
        <v>45962</v>
      </c>
      <c r="G18" s="1090"/>
      <c r="H18" s="1090">
        <v>45969</v>
      </c>
      <c r="I18" s="1090">
        <v>45970</v>
      </c>
      <c r="J18" s="1090"/>
      <c r="K18" s="1090"/>
    </row>
    <row r="19" spans="1:11">
      <c r="A19" s="1090" t="s">
        <v>633</v>
      </c>
      <c r="B19" s="1090" t="s">
        <v>733</v>
      </c>
      <c r="C19" s="1090" t="s">
        <v>673</v>
      </c>
      <c r="D19" s="1091" t="s">
        <v>845</v>
      </c>
      <c r="E19" s="1090" t="s">
        <v>674</v>
      </c>
      <c r="F19" s="1090">
        <v>45966</v>
      </c>
      <c r="G19" s="1090">
        <v>45972</v>
      </c>
      <c r="H19" s="1090">
        <v>45973</v>
      </c>
      <c r="I19" s="1090">
        <v>45974</v>
      </c>
      <c r="J19" s="1090"/>
      <c r="K19" s="1090"/>
    </row>
    <row r="20" spans="1:11" ht="14.25" customHeight="1">
      <c r="A20" s="1090" t="s">
        <v>676</v>
      </c>
      <c r="B20" s="1090" t="s">
        <v>731</v>
      </c>
      <c r="C20" s="1090" t="s">
        <v>671</v>
      </c>
      <c r="D20" s="1091" t="s">
        <v>846</v>
      </c>
      <c r="E20" s="1090" t="s">
        <v>672</v>
      </c>
      <c r="F20" s="1090">
        <v>45967</v>
      </c>
      <c r="G20" s="1090"/>
      <c r="H20" s="1090"/>
      <c r="I20" s="1090"/>
      <c r="J20" s="1090">
        <v>45974</v>
      </c>
      <c r="K20" s="1090">
        <v>45975</v>
      </c>
    </row>
    <row r="21" spans="1:11">
      <c r="A21" s="1090" t="s">
        <v>508</v>
      </c>
      <c r="B21" s="1090" t="s">
        <v>731</v>
      </c>
      <c r="C21" s="1090" t="s">
        <v>140</v>
      </c>
      <c r="D21" s="1091" t="s">
        <v>845</v>
      </c>
      <c r="E21" s="1090" t="s">
        <v>538</v>
      </c>
      <c r="F21" s="1090">
        <v>45969</v>
      </c>
      <c r="G21" s="1090"/>
      <c r="H21" s="1090">
        <v>45976</v>
      </c>
      <c r="I21" s="1090">
        <v>45977</v>
      </c>
      <c r="J21" s="1090"/>
      <c r="K21" s="1090"/>
    </row>
    <row r="22" spans="1:11">
      <c r="A22" s="1090" t="s">
        <v>611</v>
      </c>
      <c r="B22" s="1090" t="s">
        <v>661</v>
      </c>
      <c r="C22" s="1090" t="s">
        <v>673</v>
      </c>
      <c r="D22" s="1091" t="s">
        <v>845</v>
      </c>
      <c r="E22" s="1090" t="s">
        <v>674</v>
      </c>
      <c r="F22" s="1090">
        <v>45973</v>
      </c>
      <c r="G22" s="1090">
        <v>45979</v>
      </c>
      <c r="H22" s="1090">
        <v>45980</v>
      </c>
      <c r="I22" s="1090">
        <v>45981</v>
      </c>
      <c r="J22" s="1090"/>
      <c r="K22" s="1090"/>
    </row>
    <row r="23" spans="1:11">
      <c r="A23" s="1090" t="s">
        <v>847</v>
      </c>
      <c r="B23" s="1090" t="s">
        <v>849</v>
      </c>
      <c r="C23" s="1090" t="s">
        <v>671</v>
      </c>
      <c r="D23" s="1091" t="s">
        <v>851</v>
      </c>
      <c r="E23" s="1090" t="s">
        <v>672</v>
      </c>
      <c r="F23" s="1090">
        <v>45974</v>
      </c>
      <c r="G23" s="1090"/>
      <c r="H23" s="1090"/>
      <c r="I23" s="1090"/>
      <c r="J23" s="1090">
        <v>45981</v>
      </c>
      <c r="K23" s="1090">
        <v>45982</v>
      </c>
    </row>
    <row r="24" spans="1:11">
      <c r="A24" s="1090" t="s">
        <v>505</v>
      </c>
      <c r="B24" s="1090" t="s">
        <v>833</v>
      </c>
      <c r="C24" s="1090" t="s">
        <v>140</v>
      </c>
      <c r="D24" s="1091" t="s">
        <v>845</v>
      </c>
      <c r="E24" s="1090" t="s">
        <v>538</v>
      </c>
      <c r="F24" s="1090">
        <v>45976</v>
      </c>
      <c r="G24" s="1090"/>
      <c r="H24" s="1090">
        <v>45983</v>
      </c>
      <c r="I24" s="1090">
        <v>45984</v>
      </c>
      <c r="J24" s="1090"/>
      <c r="K24" s="1090"/>
    </row>
    <row r="25" spans="1:11">
      <c r="A25" s="1090" t="s">
        <v>572</v>
      </c>
      <c r="B25" s="1090" t="s">
        <v>731</v>
      </c>
      <c r="C25" s="1090" t="s">
        <v>673</v>
      </c>
      <c r="D25" s="1091" t="s">
        <v>845</v>
      </c>
      <c r="E25" s="1090" t="s">
        <v>674</v>
      </c>
      <c r="F25" s="1090">
        <v>45980</v>
      </c>
      <c r="G25" s="1090">
        <v>45986</v>
      </c>
      <c r="H25" s="1090">
        <v>45987</v>
      </c>
      <c r="I25" s="1090">
        <v>45988</v>
      </c>
      <c r="J25" s="1090"/>
      <c r="K25" s="1090"/>
    </row>
    <row r="26" spans="1:11">
      <c r="A26" s="1090" t="s">
        <v>675</v>
      </c>
      <c r="B26" s="1090" t="s">
        <v>734</v>
      </c>
      <c r="C26" s="1090" t="s">
        <v>671</v>
      </c>
      <c r="D26" s="1091" t="s">
        <v>851</v>
      </c>
      <c r="E26" s="1090" t="s">
        <v>672</v>
      </c>
      <c r="F26" s="1090">
        <v>45981</v>
      </c>
      <c r="G26" s="1090"/>
      <c r="H26" s="1090"/>
      <c r="I26" s="1090"/>
      <c r="J26" s="1090">
        <v>45988</v>
      </c>
      <c r="K26" s="1090">
        <v>45989</v>
      </c>
    </row>
    <row r="27" spans="1:11">
      <c r="A27" s="1090" t="s">
        <v>660</v>
      </c>
      <c r="B27" s="1090" t="s">
        <v>834</v>
      </c>
      <c r="C27" s="1090" t="s">
        <v>140</v>
      </c>
      <c r="D27" s="1091" t="s">
        <v>845</v>
      </c>
      <c r="E27" s="1090" t="s">
        <v>538</v>
      </c>
      <c r="F27" s="1090">
        <v>45983</v>
      </c>
      <c r="G27" s="1090"/>
      <c r="H27" s="1090">
        <v>45990</v>
      </c>
      <c r="I27" s="1090">
        <v>45991</v>
      </c>
      <c r="J27" s="1090"/>
      <c r="K27" s="1090"/>
    </row>
    <row r="28" spans="1:11">
      <c r="A28" s="1090" t="s">
        <v>444</v>
      </c>
      <c r="B28" s="1090" t="s">
        <v>661</v>
      </c>
      <c r="C28" s="1090" t="s">
        <v>673</v>
      </c>
      <c r="D28" s="1091" t="s">
        <v>845</v>
      </c>
      <c r="E28" s="1090" t="s">
        <v>674</v>
      </c>
      <c r="F28" s="1090">
        <v>45987</v>
      </c>
      <c r="G28" s="1090">
        <v>45993</v>
      </c>
      <c r="H28" s="1090">
        <v>45994</v>
      </c>
      <c r="I28" s="1090">
        <v>45995</v>
      </c>
      <c r="J28" s="1090"/>
      <c r="K28" s="1090"/>
    </row>
    <row r="29" spans="1:11">
      <c r="A29" s="1090" t="s">
        <v>676</v>
      </c>
      <c r="B29" s="1090" t="s">
        <v>835</v>
      </c>
      <c r="C29" s="1090" t="s">
        <v>671</v>
      </c>
      <c r="D29" s="1091" t="s">
        <v>851</v>
      </c>
      <c r="E29" s="1090" t="s">
        <v>672</v>
      </c>
      <c r="F29" s="1090">
        <v>45988</v>
      </c>
      <c r="G29" s="1090"/>
      <c r="H29" s="1090"/>
      <c r="I29" s="1090"/>
      <c r="J29" s="1090">
        <v>45995</v>
      </c>
      <c r="K29" s="1090">
        <v>45996</v>
      </c>
    </row>
    <row r="30" spans="1:11">
      <c r="A30" s="1090" t="s">
        <v>508</v>
      </c>
      <c r="B30" s="1090" t="s">
        <v>835</v>
      </c>
      <c r="C30" s="1090" t="s">
        <v>140</v>
      </c>
      <c r="D30" s="1091" t="s">
        <v>845</v>
      </c>
      <c r="E30" s="1090" t="s">
        <v>538</v>
      </c>
      <c r="F30" s="1090">
        <v>45990</v>
      </c>
      <c r="G30" s="1090"/>
      <c r="H30" s="1090">
        <v>45997</v>
      </c>
      <c r="I30" s="1090">
        <v>45998</v>
      </c>
      <c r="J30" s="1090"/>
      <c r="K30" s="1090"/>
    </row>
    <row r="31" spans="1:11">
      <c r="A31" s="1090" t="s">
        <v>633</v>
      </c>
      <c r="B31" s="1090" t="s">
        <v>734</v>
      </c>
      <c r="C31" s="1090" t="s">
        <v>673</v>
      </c>
      <c r="D31" s="1091" t="s">
        <v>845</v>
      </c>
      <c r="E31" s="1090" t="s">
        <v>674</v>
      </c>
      <c r="F31" s="1090">
        <v>45994</v>
      </c>
      <c r="G31" s="1090">
        <v>46000</v>
      </c>
      <c r="H31" s="1090">
        <v>46001</v>
      </c>
      <c r="I31" s="1090">
        <v>46002</v>
      </c>
      <c r="J31" s="1090"/>
      <c r="K31" s="1090"/>
    </row>
    <row r="32" spans="1:11">
      <c r="A32" s="1090" t="s">
        <v>847</v>
      </c>
      <c r="B32" s="1090" t="s">
        <v>850</v>
      </c>
      <c r="C32" s="1090" t="s">
        <v>671</v>
      </c>
      <c r="D32" s="1091" t="s">
        <v>851</v>
      </c>
      <c r="E32" s="1090" t="s">
        <v>672</v>
      </c>
      <c r="F32" s="1090">
        <v>45995</v>
      </c>
      <c r="G32" s="1090"/>
      <c r="H32" s="1090"/>
      <c r="I32" s="1090"/>
      <c r="J32" s="1090">
        <v>46002</v>
      </c>
      <c r="K32" s="1090">
        <v>46003</v>
      </c>
    </row>
    <row r="33" spans="1:11">
      <c r="A33" s="1090" t="s">
        <v>505</v>
      </c>
      <c r="B33" s="1090" t="s">
        <v>650</v>
      </c>
      <c r="C33" s="1090" t="s">
        <v>140</v>
      </c>
      <c r="D33" s="1091" t="s">
        <v>845</v>
      </c>
      <c r="E33" s="1090" t="s">
        <v>538</v>
      </c>
      <c r="F33" s="1090">
        <v>45997</v>
      </c>
      <c r="G33" s="1090"/>
      <c r="H33" s="1090">
        <v>46004</v>
      </c>
      <c r="I33" s="1090">
        <v>46005</v>
      </c>
      <c r="J33" s="1090"/>
      <c r="K33" s="1090"/>
    </row>
    <row r="35" spans="1:11">
      <c r="A35" s="137" t="s">
        <v>223</v>
      </c>
      <c r="B35" s="137"/>
      <c r="C35" s="137"/>
    </row>
    <row r="36" spans="1:11">
      <c r="A36" s="137" t="s">
        <v>681</v>
      </c>
      <c r="B36" s="137"/>
      <c r="C36" s="137"/>
    </row>
    <row r="37" spans="1:11">
      <c r="A37" s="137" t="s">
        <v>682</v>
      </c>
      <c r="B37" s="137"/>
      <c r="C37" s="137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7"/>
  <sheetViews>
    <sheetView zoomScaleNormal="100" zoomScaleSheetLayoutView="100" workbookViewId="0">
      <selection activeCell="A17" sqref="A17"/>
    </sheetView>
  </sheetViews>
  <sheetFormatPr defaultRowHeight="14.25"/>
  <cols>
    <col min="1" max="1" width="20.140625" customWidth="1"/>
    <col min="2" max="3" width="11.7109375" customWidth="1"/>
    <col min="4" max="8" width="15.42578125" customWidth="1"/>
  </cols>
  <sheetData>
    <row r="1" spans="1:16" s="6" customFormat="1" ht="26.25">
      <c r="A1" s="1159" t="s">
        <v>158</v>
      </c>
      <c r="B1" s="1159"/>
      <c r="C1" s="1159"/>
      <c r="D1" s="1159"/>
      <c r="E1" s="1159"/>
      <c r="F1" s="1159"/>
      <c r="G1" s="7"/>
      <c r="H1" s="7"/>
    </row>
    <row r="2" spans="1:16" s="7" customFormat="1" ht="18.75">
      <c r="A2" s="1160" t="s">
        <v>746</v>
      </c>
      <c r="B2" s="1160"/>
      <c r="C2" s="1160"/>
      <c r="D2" s="1160"/>
      <c r="E2" s="1160"/>
      <c r="F2" s="1160"/>
      <c r="G2" s="23"/>
      <c r="H2" s="23"/>
    </row>
    <row r="3" spans="1:16" s="7" customFormat="1" ht="19.5" thickBot="1">
      <c r="A3" s="1161" t="s">
        <v>163</v>
      </c>
      <c r="B3" s="1161"/>
      <c r="C3" s="1161"/>
      <c r="D3" s="1161"/>
      <c r="E3" s="1161"/>
      <c r="F3" s="1161"/>
      <c r="G3" s="23"/>
      <c r="H3" s="23"/>
    </row>
    <row r="4" spans="1:16" s="23" customFormat="1" ht="25.5" customHeight="1" thickTop="1">
      <c r="A4" s="1158" t="s">
        <v>20</v>
      </c>
      <c r="B4" s="1158"/>
      <c r="C4" s="1158"/>
      <c r="D4" s="1158"/>
      <c r="E4" s="1158"/>
      <c r="F4" s="1158"/>
      <c r="G4" s="2"/>
      <c r="H4" s="2"/>
    </row>
    <row r="5" spans="1:16" s="23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72" t="s">
        <v>90</v>
      </c>
      <c r="E6" s="302" t="s">
        <v>47</v>
      </c>
      <c r="F6" s="303">
        <f ca="1">TODAY()</f>
        <v>45954</v>
      </c>
      <c r="G6"/>
      <c r="H6"/>
    </row>
    <row r="7" spans="1:16" ht="15">
      <c r="A7" s="1163" t="s">
        <v>247</v>
      </c>
      <c r="B7" s="1165" t="s">
        <v>248</v>
      </c>
      <c r="C7" s="1165" t="s">
        <v>403</v>
      </c>
      <c r="D7" s="1167" t="s">
        <v>25</v>
      </c>
      <c r="E7" s="1167"/>
      <c r="F7" s="1168"/>
    </row>
    <row r="8" spans="1:16">
      <c r="A8" s="1164"/>
      <c r="B8" s="1166"/>
      <c r="C8" s="1166"/>
      <c r="D8" s="1169" t="s">
        <v>287</v>
      </c>
      <c r="E8" s="1171" t="s">
        <v>267</v>
      </c>
      <c r="F8" s="1162" t="s">
        <v>268</v>
      </c>
    </row>
    <row r="9" spans="1:16">
      <c r="A9" s="1164"/>
      <c r="B9" s="1166"/>
      <c r="C9" s="1166"/>
      <c r="D9" s="1170"/>
      <c r="E9" s="1172"/>
      <c r="F9" s="1162"/>
    </row>
    <row r="10" spans="1:16" s="136" customFormat="1" ht="18" customHeight="1">
      <c r="A10" s="1078" t="s">
        <v>602</v>
      </c>
      <c r="B10" s="1079" t="s">
        <v>661</v>
      </c>
      <c r="C10" s="436">
        <v>45963</v>
      </c>
      <c r="D10" s="228">
        <f>C10+7</f>
        <v>45970</v>
      </c>
      <c r="E10" s="228">
        <f>C10+9</f>
        <v>45972</v>
      </c>
      <c r="F10" s="229">
        <f>C10+10</f>
        <v>45973</v>
      </c>
    </row>
    <row r="11" spans="1:16" s="136" customFormat="1" ht="18" customHeight="1">
      <c r="A11" s="1078" t="s">
        <v>609</v>
      </c>
      <c r="B11" s="1079" t="s">
        <v>661</v>
      </c>
      <c r="C11" s="264">
        <f>C10+7</f>
        <v>45970</v>
      </c>
      <c r="D11" s="228">
        <f t="shared" ref="D11:D14" si="0">C11+7</f>
        <v>45977</v>
      </c>
      <c r="E11" s="228">
        <f t="shared" ref="E11:E14" si="1">C11+9</f>
        <v>45979</v>
      </c>
      <c r="F11" s="229">
        <f t="shared" ref="F11:F14" si="2">C11+10</f>
        <v>45980</v>
      </c>
    </row>
    <row r="12" spans="1:16" s="136" customFormat="1" ht="18" customHeight="1">
      <c r="A12" s="1078" t="s">
        <v>745</v>
      </c>
      <c r="B12" s="1079" t="s">
        <v>661</v>
      </c>
      <c r="C12" s="264">
        <f t="shared" ref="C12:C14" si="3">C11+7</f>
        <v>45977</v>
      </c>
      <c r="D12" s="228">
        <f t="shared" si="0"/>
        <v>45984</v>
      </c>
      <c r="E12" s="228">
        <f t="shared" si="1"/>
        <v>45986</v>
      </c>
      <c r="F12" s="229">
        <f t="shared" si="2"/>
        <v>45987</v>
      </c>
    </row>
    <row r="13" spans="1:16" s="136" customFormat="1" ht="18" customHeight="1">
      <c r="A13" s="1078" t="s">
        <v>632</v>
      </c>
      <c r="B13" s="1079" t="s">
        <v>661</v>
      </c>
      <c r="C13" s="264">
        <f t="shared" si="3"/>
        <v>45984</v>
      </c>
      <c r="D13" s="228">
        <f t="shared" si="0"/>
        <v>45991</v>
      </c>
      <c r="E13" s="228">
        <f t="shared" si="1"/>
        <v>45993</v>
      </c>
      <c r="F13" s="229">
        <f t="shared" si="2"/>
        <v>45994</v>
      </c>
      <c r="J13" s="23"/>
      <c r="K13" s="23"/>
      <c r="L13" s="23"/>
      <c r="M13" s="23"/>
      <c r="N13" s="23"/>
      <c r="O13" s="23"/>
      <c r="P13" s="23"/>
    </row>
    <row r="14" spans="1:16" s="242" customFormat="1" ht="18" customHeight="1" thickBot="1">
      <c r="A14" s="934" t="s">
        <v>602</v>
      </c>
      <c r="B14" s="988" t="s">
        <v>663</v>
      </c>
      <c r="C14" s="569">
        <f t="shared" si="3"/>
        <v>45991</v>
      </c>
      <c r="D14" s="570">
        <f t="shared" si="0"/>
        <v>45998</v>
      </c>
      <c r="E14" s="570">
        <f t="shared" si="1"/>
        <v>46000</v>
      </c>
      <c r="F14" s="571">
        <f t="shared" si="2"/>
        <v>46001</v>
      </c>
      <c r="G14" s="136"/>
      <c r="H14" s="136"/>
      <c r="I14" s="136"/>
      <c r="J14" s="23"/>
      <c r="K14" s="23"/>
      <c r="L14" s="23"/>
      <c r="M14" s="23"/>
      <c r="N14" s="23"/>
      <c r="O14" s="23"/>
      <c r="P14" s="23"/>
    </row>
    <row r="15" spans="1:16" s="242" customFormat="1" ht="18" customHeight="1">
      <c r="A15"/>
      <c r="B15"/>
      <c r="C15"/>
      <c r="D15"/>
      <c r="E15"/>
      <c r="F15"/>
      <c r="G15" s="136"/>
      <c r="H15" s="136"/>
      <c r="I15" s="136"/>
      <c r="J15"/>
      <c r="K15"/>
      <c r="L15"/>
      <c r="M15"/>
      <c r="N15"/>
      <c r="O15"/>
      <c r="P15"/>
    </row>
    <row r="16" spans="1:16">
      <c r="A16" s="157" t="s">
        <v>171</v>
      </c>
    </row>
    <row r="17" spans="1:3" ht="15.75">
      <c r="A17" s="12" t="s">
        <v>172</v>
      </c>
      <c r="B17" s="174" t="s">
        <v>191</v>
      </c>
      <c r="C17" s="17"/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32"/>
  <sheetViews>
    <sheetView zoomScaleNormal="100" zoomScaleSheetLayoutView="100" workbookViewId="0">
      <selection activeCell="A23" sqref="A23"/>
    </sheetView>
  </sheetViews>
  <sheetFormatPr defaultRowHeight="12.75"/>
  <cols>
    <col min="1" max="1" width="29.7109375" style="63" customWidth="1"/>
    <col min="2" max="2" width="9.85546875" style="63" customWidth="1"/>
    <col min="3" max="3" width="13.7109375" style="63" customWidth="1"/>
    <col min="4" max="4" width="16" style="63" customWidth="1"/>
    <col min="5" max="5" width="12.7109375" style="63" customWidth="1"/>
    <col min="6" max="6" width="13.28515625" style="63" customWidth="1"/>
    <col min="7" max="7" width="13" style="63" customWidth="1"/>
    <col min="8" max="8" width="12.140625" style="63" customWidth="1"/>
    <col min="9" max="9" width="12.42578125" style="63" customWidth="1"/>
    <col min="10" max="16384" width="9.140625" style="63"/>
  </cols>
  <sheetData>
    <row r="1" spans="1:11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</row>
    <row r="2" spans="1:11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</row>
    <row r="3" spans="1:11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</row>
    <row r="4" spans="1:11" s="39" customFormat="1" ht="21.75" customHeight="1" thickTop="1">
      <c r="A4" s="1158" t="s">
        <v>185</v>
      </c>
      <c r="B4" s="1158"/>
      <c r="C4" s="1158"/>
      <c r="D4" s="1158"/>
      <c r="E4" s="1158"/>
      <c r="F4" s="1158"/>
      <c r="G4" s="1158"/>
      <c r="H4" s="1158"/>
      <c r="I4" s="1158"/>
    </row>
    <row r="5" spans="1:11" s="40" customFormat="1" ht="15.75" customHeight="1">
      <c r="A5" s="181" t="s">
        <v>90</v>
      </c>
      <c r="D5" s="43"/>
      <c r="E5" s="39"/>
      <c r="F5" s="42"/>
      <c r="G5" s="253"/>
      <c r="H5" s="253"/>
    </row>
    <row r="6" spans="1:11" s="64" customFormat="1" ht="18.75">
      <c r="E6" s="40"/>
      <c r="F6" s="7"/>
      <c r="G6" s="20"/>
      <c r="H6" s="302" t="s">
        <v>47</v>
      </c>
      <c r="I6" s="303">
        <f ca="1">TODAY()</f>
        <v>45954</v>
      </c>
    </row>
    <row r="7" spans="1:11" s="64" customFormat="1" ht="19.5" customHeight="1" thickBot="1">
      <c r="A7" s="185" t="s">
        <v>246</v>
      </c>
      <c r="B7" s="186"/>
      <c r="C7" s="187"/>
      <c r="D7" s="188"/>
      <c r="F7" s="39"/>
      <c r="G7" s="39"/>
      <c r="H7" s="39"/>
      <c r="I7" s="39"/>
    </row>
    <row r="8" spans="1:11" s="64" customFormat="1" ht="27" customHeight="1">
      <c r="A8" s="1344" t="s">
        <v>179</v>
      </c>
      <c r="B8" s="1346" t="s">
        <v>82</v>
      </c>
      <c r="C8" s="263" t="s">
        <v>224</v>
      </c>
      <c r="D8" s="1341" t="s">
        <v>25</v>
      </c>
      <c r="E8" s="1342"/>
      <c r="F8" s="1342"/>
      <c r="G8" s="1342"/>
      <c r="H8" s="1342"/>
      <c r="I8" s="1343"/>
    </row>
    <row r="9" spans="1:11" s="64" customFormat="1" ht="18.75" customHeight="1">
      <c r="A9" s="1345"/>
      <c r="B9" s="1347"/>
      <c r="C9" s="1143" t="s">
        <v>180</v>
      </c>
      <c r="D9" s="1144" t="s">
        <v>181</v>
      </c>
      <c r="E9" s="1144" t="s">
        <v>7</v>
      </c>
      <c r="F9" s="1144" t="s">
        <v>23</v>
      </c>
      <c r="G9" s="1144" t="s">
        <v>22</v>
      </c>
      <c r="H9" s="419" t="s">
        <v>5</v>
      </c>
      <c r="I9" s="419" t="s">
        <v>24</v>
      </c>
    </row>
    <row r="10" spans="1:11" s="64" customFormat="1" ht="18.75" customHeight="1">
      <c r="A10" s="231" t="s">
        <v>614</v>
      </c>
      <c r="B10" s="443" t="s">
        <v>711</v>
      </c>
      <c r="C10" s="795">
        <v>45959</v>
      </c>
      <c r="D10" s="795">
        <f t="shared" ref="D10:D15" si="0">C10+2</f>
        <v>45961</v>
      </c>
      <c r="E10" s="795">
        <f t="shared" ref="E10:E15" si="1">C10+7</f>
        <v>45966</v>
      </c>
      <c r="F10" s="795">
        <f t="shared" ref="F10:F15" si="2">C10+8</f>
        <v>45967</v>
      </c>
      <c r="G10" s="795">
        <f>C10+9</f>
        <v>45968</v>
      </c>
      <c r="H10" s="796">
        <f t="shared" ref="H10:H15" si="3">C10+10</f>
        <v>45969</v>
      </c>
      <c r="I10" s="797">
        <f>C10+5</f>
        <v>45964</v>
      </c>
    </row>
    <row r="11" spans="1:11" s="64" customFormat="1" ht="18.75" customHeight="1">
      <c r="A11" s="231" t="s">
        <v>455</v>
      </c>
      <c r="B11" s="443" t="s">
        <v>721</v>
      </c>
      <c r="C11" s="798">
        <f>C10+7</f>
        <v>45966</v>
      </c>
      <c r="D11" s="798">
        <f t="shared" si="0"/>
        <v>45968</v>
      </c>
      <c r="E11" s="798">
        <f t="shared" si="1"/>
        <v>45973</v>
      </c>
      <c r="F11" s="798">
        <f t="shared" si="2"/>
        <v>45974</v>
      </c>
      <c r="G11" s="795">
        <f t="shared" ref="G11:G17" si="4">C11+9</f>
        <v>45975</v>
      </c>
      <c r="H11" s="1145">
        <f t="shared" si="3"/>
        <v>45976</v>
      </c>
      <c r="I11" s="797">
        <f t="shared" ref="I11:I17" si="5">C11+5</f>
        <v>45971</v>
      </c>
    </row>
    <row r="12" spans="1:11" s="64" customFormat="1" ht="18.75" customHeight="1">
      <c r="A12" s="231" t="s">
        <v>433</v>
      </c>
      <c r="B12" s="443" t="s">
        <v>722</v>
      </c>
      <c r="C12" s="798">
        <f t="shared" ref="C12:C17" si="6">C11+7</f>
        <v>45973</v>
      </c>
      <c r="D12" s="798">
        <f t="shared" si="0"/>
        <v>45975</v>
      </c>
      <c r="E12" s="798">
        <f t="shared" si="1"/>
        <v>45980</v>
      </c>
      <c r="F12" s="798">
        <f t="shared" si="2"/>
        <v>45981</v>
      </c>
      <c r="G12" s="795">
        <f t="shared" si="4"/>
        <v>45982</v>
      </c>
      <c r="H12" s="1145">
        <f t="shared" si="3"/>
        <v>45983</v>
      </c>
      <c r="I12" s="797">
        <f t="shared" si="5"/>
        <v>45978</v>
      </c>
    </row>
    <row r="13" spans="1:11" s="64" customFormat="1" ht="18.75" customHeight="1">
      <c r="A13" s="231" t="s">
        <v>614</v>
      </c>
      <c r="B13" s="443" t="s">
        <v>723</v>
      </c>
      <c r="C13" s="798">
        <f t="shared" si="6"/>
        <v>45980</v>
      </c>
      <c r="D13" s="798">
        <f t="shared" si="0"/>
        <v>45982</v>
      </c>
      <c r="E13" s="798">
        <f>C13+7</f>
        <v>45987</v>
      </c>
      <c r="F13" s="798">
        <f>C13+8</f>
        <v>45988</v>
      </c>
      <c r="G13" s="795">
        <f t="shared" si="4"/>
        <v>45989</v>
      </c>
      <c r="H13" s="1145">
        <f>C13+10</f>
        <v>45990</v>
      </c>
      <c r="I13" s="797">
        <f t="shared" si="5"/>
        <v>45985</v>
      </c>
    </row>
    <row r="14" spans="1:11" s="257" customFormat="1" ht="18.75" customHeight="1">
      <c r="A14" s="231" t="s">
        <v>455</v>
      </c>
      <c r="B14" s="443" t="s">
        <v>813</v>
      </c>
      <c r="C14" s="798">
        <f t="shared" si="6"/>
        <v>45987</v>
      </c>
      <c r="D14" s="798">
        <f t="shared" si="0"/>
        <v>45989</v>
      </c>
      <c r="E14" s="798">
        <f>C14+7</f>
        <v>45994</v>
      </c>
      <c r="F14" s="798">
        <f>C14+8</f>
        <v>45995</v>
      </c>
      <c r="G14" s="795">
        <f t="shared" si="4"/>
        <v>45996</v>
      </c>
      <c r="H14" s="1145">
        <f>C14+10</f>
        <v>45997</v>
      </c>
      <c r="I14" s="797">
        <f t="shared" si="5"/>
        <v>45992</v>
      </c>
      <c r="J14" s="64"/>
      <c r="K14" s="64"/>
    </row>
    <row r="15" spans="1:11" s="64" customFormat="1" ht="18.75" customHeight="1">
      <c r="A15" s="231" t="s">
        <v>433</v>
      </c>
      <c r="B15" s="443" t="s">
        <v>814</v>
      </c>
      <c r="C15" s="798">
        <f t="shared" si="6"/>
        <v>45994</v>
      </c>
      <c r="D15" s="798">
        <f t="shared" si="0"/>
        <v>45996</v>
      </c>
      <c r="E15" s="798">
        <f t="shared" si="1"/>
        <v>46001</v>
      </c>
      <c r="F15" s="798">
        <f t="shared" si="2"/>
        <v>46002</v>
      </c>
      <c r="G15" s="795">
        <f t="shared" si="4"/>
        <v>46003</v>
      </c>
      <c r="H15" s="1145">
        <f t="shared" si="3"/>
        <v>46004</v>
      </c>
      <c r="I15" s="797">
        <f t="shared" si="5"/>
        <v>45999</v>
      </c>
    </row>
    <row r="16" spans="1:11" s="64" customFormat="1" ht="18.75" customHeight="1">
      <c r="A16" s="231" t="s">
        <v>614</v>
      </c>
      <c r="B16" s="443" t="s">
        <v>815</v>
      </c>
      <c r="C16" s="798">
        <f t="shared" si="6"/>
        <v>46001</v>
      </c>
      <c r="D16" s="798">
        <f>C16+2</f>
        <v>46003</v>
      </c>
      <c r="E16" s="798">
        <f>C16+7</f>
        <v>46008</v>
      </c>
      <c r="F16" s="798">
        <f>C16+8</f>
        <v>46009</v>
      </c>
      <c r="G16" s="795">
        <f t="shared" si="4"/>
        <v>46010</v>
      </c>
      <c r="H16" s="1145">
        <f>C16+10</f>
        <v>46011</v>
      </c>
      <c r="I16" s="797">
        <f t="shared" si="5"/>
        <v>46006</v>
      </c>
    </row>
    <row r="17" spans="1:9" s="64" customFormat="1" ht="18.75" customHeight="1" thickBot="1">
      <c r="A17" s="763" t="s">
        <v>455</v>
      </c>
      <c r="B17" s="764" t="s">
        <v>816</v>
      </c>
      <c r="C17" s="1071">
        <f t="shared" si="6"/>
        <v>46008</v>
      </c>
      <c r="D17" s="1071">
        <f>C17+2</f>
        <v>46010</v>
      </c>
      <c r="E17" s="1071">
        <f>C17+7</f>
        <v>46015</v>
      </c>
      <c r="F17" s="1071">
        <f>C17+8</f>
        <v>46016</v>
      </c>
      <c r="G17" s="1092">
        <f t="shared" si="4"/>
        <v>46017</v>
      </c>
      <c r="H17" s="1072">
        <f>C17+10</f>
        <v>46018</v>
      </c>
      <c r="I17" s="1073">
        <f t="shared" si="5"/>
        <v>46013</v>
      </c>
    </row>
    <row r="18" spans="1:9" s="64" customFormat="1"/>
    <row r="19" spans="1:9" s="64" customFormat="1">
      <c r="A19" s="157" t="s">
        <v>171</v>
      </c>
    </row>
    <row r="20" spans="1:9" s="64" customFormat="1" ht="12" customHeight="1"/>
    <row r="21" spans="1:9" s="64" customFormat="1" ht="15">
      <c r="A21" s="408" t="s">
        <v>172</v>
      </c>
      <c r="B21" s="409" t="s">
        <v>412</v>
      </c>
    </row>
    <row r="22" spans="1:9" s="64" customFormat="1"/>
    <row r="23" spans="1:9" s="64" customFormat="1"/>
    <row r="24" spans="1:9" s="64" customFormat="1"/>
    <row r="25" spans="1:9" s="64" customFormat="1"/>
    <row r="26" spans="1:9" s="64" customFormat="1"/>
    <row r="27" spans="1:9" s="64" customFormat="1"/>
    <row r="28" spans="1:9" s="64" customFormat="1"/>
    <row r="29" spans="1:9" s="64" customFormat="1"/>
    <row r="30" spans="1:9" s="64" customFormat="1"/>
    <row r="31" spans="1:9" s="64" customFormat="1"/>
    <row r="32" spans="1:9" s="64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4" customWidth="1"/>
    <col min="2" max="2" width="11.42578125" style="64" customWidth="1"/>
    <col min="3" max="4" width="19.42578125" style="64" customWidth="1"/>
    <col min="5" max="5" width="17.5703125" style="64" customWidth="1"/>
    <col min="6" max="6" width="21.42578125" style="64" customWidth="1"/>
    <col min="7" max="7" width="10.5703125" style="64" customWidth="1"/>
    <col min="8" max="8" width="13.85546875" style="64" customWidth="1"/>
    <col min="9" max="9" width="16" style="64" customWidth="1"/>
    <col min="10" max="10" width="9.140625" style="64"/>
    <col min="11" max="11" width="10.85546875" style="64" customWidth="1"/>
    <col min="12" max="16384" width="9.140625" style="64"/>
  </cols>
  <sheetData>
    <row r="1" spans="1:6" s="308" customFormat="1" ht="26.25">
      <c r="A1" s="1226" t="s">
        <v>158</v>
      </c>
      <c r="B1" s="1226"/>
      <c r="C1" s="1226"/>
      <c r="D1" s="1226"/>
      <c r="E1" s="549"/>
      <c r="F1" s="549"/>
    </row>
    <row r="2" spans="1:6" s="306" customFormat="1" ht="18.75">
      <c r="A2" s="1227" t="s">
        <v>162</v>
      </c>
      <c r="B2" s="1227"/>
      <c r="C2" s="1227"/>
      <c r="D2" s="1227"/>
      <c r="E2" s="550"/>
      <c r="F2" s="550"/>
    </row>
    <row r="3" spans="1:6" s="306" customFormat="1" ht="18.75">
      <c r="A3" s="1227" t="s">
        <v>163</v>
      </c>
      <c r="B3" s="1227"/>
      <c r="C3" s="1227"/>
      <c r="D3" s="1227"/>
      <c r="E3" s="550"/>
      <c r="F3" s="550"/>
    </row>
    <row r="4" spans="1:6" s="410" customFormat="1" ht="21.75" customHeight="1" thickBot="1">
      <c r="A4" s="1348" t="s">
        <v>185</v>
      </c>
      <c r="B4" s="1348"/>
      <c r="C4" s="1348"/>
      <c r="D4" s="1348"/>
      <c r="E4" s="267"/>
      <c r="F4" s="267"/>
    </row>
    <row r="5" spans="1:6" s="40" customFormat="1" ht="15.75" customHeight="1" thickTop="1">
      <c r="A5" s="181" t="s">
        <v>90</v>
      </c>
      <c r="D5" s="43"/>
    </row>
    <row r="6" spans="1:6">
      <c r="C6" s="380" t="s">
        <v>47</v>
      </c>
      <c r="D6" s="381">
        <f ca="1">TODAY()</f>
        <v>45954</v>
      </c>
    </row>
    <row r="7" spans="1:6" ht="19.5" customHeight="1" thickBot="1">
      <c r="A7" s="411" t="s">
        <v>196</v>
      </c>
      <c r="B7" s="412"/>
      <c r="C7" s="413"/>
      <c r="D7" s="414"/>
      <c r="E7" s="380"/>
      <c r="F7" s="381"/>
    </row>
    <row r="8" spans="1:6" ht="20.25" customHeight="1">
      <c r="A8" s="1344" t="s">
        <v>179</v>
      </c>
      <c r="B8" s="1349" t="s">
        <v>82</v>
      </c>
      <c r="C8" s="908" t="s">
        <v>29</v>
      </c>
      <c r="D8" s="530" t="s">
        <v>25</v>
      </c>
      <c r="E8" s="410"/>
      <c r="F8" s="410"/>
    </row>
    <row r="9" spans="1:6" ht="18.75" customHeight="1">
      <c r="A9" s="1345"/>
      <c r="B9" s="1350"/>
      <c r="C9" s="909" t="s">
        <v>180</v>
      </c>
      <c r="D9" s="419" t="s">
        <v>195</v>
      </c>
    </row>
    <row r="10" spans="1:6" ht="18" customHeight="1">
      <c r="A10" s="415" t="s">
        <v>552</v>
      </c>
      <c r="B10" s="416" t="s">
        <v>532</v>
      </c>
      <c r="C10" s="799">
        <v>45505</v>
      </c>
      <c r="D10" s="800">
        <f>C10+6</f>
        <v>45511</v>
      </c>
    </row>
    <row r="11" spans="1:6" ht="18" customHeight="1">
      <c r="A11" s="415" t="s">
        <v>553</v>
      </c>
      <c r="B11" s="416" t="s">
        <v>554</v>
      </c>
      <c r="C11" s="799">
        <v>45507</v>
      </c>
      <c r="D11" s="800">
        <f t="shared" ref="D11:D24" si="0">C11+6</f>
        <v>45513</v>
      </c>
    </row>
    <row r="12" spans="1:6" ht="18" customHeight="1">
      <c r="A12" s="415" t="s">
        <v>555</v>
      </c>
      <c r="B12" s="416" t="s">
        <v>506</v>
      </c>
      <c r="C12" s="799">
        <v>45509</v>
      </c>
      <c r="D12" s="800">
        <f t="shared" si="0"/>
        <v>45515</v>
      </c>
    </row>
    <row r="13" spans="1:6" ht="18" customHeight="1">
      <c r="A13" s="415" t="s">
        <v>556</v>
      </c>
      <c r="B13" s="416" t="s">
        <v>536</v>
      </c>
      <c r="C13" s="799">
        <v>45509</v>
      </c>
      <c r="D13" s="800">
        <f t="shared" si="0"/>
        <v>45515</v>
      </c>
    </row>
    <row r="14" spans="1:6" ht="18" customHeight="1">
      <c r="A14" s="415" t="s">
        <v>557</v>
      </c>
      <c r="B14" s="416" t="s">
        <v>558</v>
      </c>
      <c r="C14" s="799">
        <v>45516</v>
      </c>
      <c r="D14" s="800">
        <f t="shared" si="0"/>
        <v>45522</v>
      </c>
    </row>
    <row r="15" spans="1:6" ht="18" customHeight="1">
      <c r="A15" s="415" t="s">
        <v>559</v>
      </c>
      <c r="B15" s="416" t="s">
        <v>532</v>
      </c>
      <c r="C15" s="799">
        <v>45517</v>
      </c>
      <c r="D15" s="800">
        <f t="shared" si="0"/>
        <v>45523</v>
      </c>
    </row>
    <row r="16" spans="1:6" ht="18" customHeight="1">
      <c r="A16" s="415" t="s">
        <v>552</v>
      </c>
      <c r="B16" s="416" t="s">
        <v>531</v>
      </c>
      <c r="C16" s="799">
        <v>45519</v>
      </c>
      <c r="D16" s="800">
        <f t="shared" si="0"/>
        <v>45525</v>
      </c>
    </row>
    <row r="17" spans="1:4" ht="18" customHeight="1">
      <c r="A17" s="415" t="s">
        <v>553</v>
      </c>
      <c r="B17" s="416" t="s">
        <v>560</v>
      </c>
      <c r="C17" s="799">
        <v>45521</v>
      </c>
      <c r="D17" s="800">
        <f t="shared" si="0"/>
        <v>45527</v>
      </c>
    </row>
    <row r="18" spans="1:4" ht="18" customHeight="1">
      <c r="A18" s="415" t="s">
        <v>555</v>
      </c>
      <c r="B18" s="416" t="s">
        <v>532</v>
      </c>
      <c r="C18" s="799">
        <v>45521</v>
      </c>
      <c r="D18" s="800">
        <f t="shared" si="0"/>
        <v>45527</v>
      </c>
    </row>
    <row r="19" spans="1:4" ht="18" customHeight="1">
      <c r="A19" s="415" t="s">
        <v>556</v>
      </c>
      <c r="B19" s="416" t="s">
        <v>504</v>
      </c>
      <c r="C19" s="799">
        <v>45524</v>
      </c>
      <c r="D19" s="800">
        <f t="shared" si="0"/>
        <v>45530</v>
      </c>
    </row>
    <row r="20" spans="1:4" ht="18" customHeight="1">
      <c r="A20" s="415" t="s">
        <v>557</v>
      </c>
      <c r="B20" s="416" t="s">
        <v>561</v>
      </c>
      <c r="C20" s="799">
        <v>45529</v>
      </c>
      <c r="D20" s="800">
        <f t="shared" si="0"/>
        <v>45535</v>
      </c>
    </row>
    <row r="21" spans="1:4" ht="18" customHeight="1">
      <c r="A21" s="415" t="s">
        <v>559</v>
      </c>
      <c r="B21" s="416" t="s">
        <v>531</v>
      </c>
      <c r="C21" s="903">
        <v>45531</v>
      </c>
      <c r="D21" s="904">
        <f t="shared" si="0"/>
        <v>45537</v>
      </c>
    </row>
    <row r="22" spans="1:4" ht="18" customHeight="1">
      <c r="A22" s="415" t="s">
        <v>552</v>
      </c>
      <c r="B22" s="416" t="s">
        <v>507</v>
      </c>
      <c r="C22" s="903">
        <v>45533</v>
      </c>
      <c r="D22" s="904">
        <f t="shared" si="0"/>
        <v>45539</v>
      </c>
    </row>
    <row r="23" spans="1:4" ht="18" customHeight="1">
      <c r="A23" s="415" t="s">
        <v>553</v>
      </c>
      <c r="B23" s="416" t="s">
        <v>562</v>
      </c>
      <c r="C23" s="903">
        <v>45535</v>
      </c>
      <c r="D23" s="904">
        <f t="shared" si="0"/>
        <v>45541</v>
      </c>
    </row>
    <row r="24" spans="1:4" ht="18" customHeight="1">
      <c r="A24" s="415" t="s">
        <v>555</v>
      </c>
      <c r="B24" s="416" t="s">
        <v>531</v>
      </c>
      <c r="C24" s="903">
        <v>45535</v>
      </c>
      <c r="D24" s="904">
        <f t="shared" si="0"/>
        <v>45541</v>
      </c>
    </row>
    <row r="25" spans="1:4" ht="18" customHeight="1" thickBot="1">
      <c r="A25" s="417"/>
      <c r="B25" s="418"/>
      <c r="C25" s="801"/>
      <c r="D25" s="831"/>
    </row>
    <row r="26" spans="1:4" ht="18" customHeight="1">
      <c r="A26" s="494"/>
      <c r="B26" s="495"/>
      <c r="C26" s="496"/>
      <c r="D26" s="496"/>
    </row>
    <row r="27" spans="1:4" ht="18" customHeight="1">
      <c r="A27" s="307" t="s">
        <v>171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workbookViewId="0">
      <selection activeCell="A60" sqref="A60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  <c r="J1" s="1159"/>
      <c r="K1" s="265"/>
      <c r="L1" s="265"/>
      <c r="M1" s="265"/>
    </row>
    <row r="2" spans="1:13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  <c r="J2" s="1160"/>
      <c r="K2" s="266"/>
      <c r="L2" s="266"/>
      <c r="M2" s="266"/>
    </row>
    <row r="3" spans="1:13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  <c r="J3" s="1161"/>
      <c r="K3" s="266"/>
      <c r="L3" s="266"/>
      <c r="M3" s="266"/>
    </row>
    <row r="4" spans="1:13" s="116" customFormat="1" ht="24.75" customHeight="1" thickTop="1">
      <c r="A4" s="1354" t="s">
        <v>170</v>
      </c>
      <c r="B4" s="1354"/>
      <c r="C4" s="1354"/>
      <c r="D4" s="1354"/>
      <c r="E4" s="1354"/>
      <c r="F4" s="1354"/>
      <c r="G4" s="1354"/>
      <c r="H4" s="1354"/>
      <c r="I4" s="1354"/>
      <c r="J4" s="1354"/>
      <c r="K4" s="547"/>
      <c r="L4" s="547"/>
      <c r="M4" s="547"/>
    </row>
    <row r="5" spans="1:13" s="116" customFormat="1" ht="12.75">
      <c r="A5" s="120"/>
      <c r="B5" s="120"/>
      <c r="C5" s="117"/>
      <c r="D5" s="121"/>
      <c r="E5" s="118"/>
      <c r="F5" s="118"/>
      <c r="G5" s="118"/>
      <c r="H5" s="118"/>
      <c r="I5" s="118"/>
      <c r="J5" s="118"/>
      <c r="K5" s="119"/>
      <c r="L5" s="119"/>
      <c r="M5" s="119"/>
    </row>
    <row r="6" spans="1:13">
      <c r="A6" s="182" t="s">
        <v>90</v>
      </c>
      <c r="B6" s="182"/>
    </row>
    <row r="7" spans="1:13" ht="15" thickBot="1">
      <c r="A7" s="157"/>
      <c r="B7" s="157"/>
      <c r="H7" s="302" t="s">
        <v>47</v>
      </c>
      <c r="I7" s="303">
        <f ca="1">TODAY()</f>
        <v>45954</v>
      </c>
      <c r="J7" s="303"/>
      <c r="K7" s="302"/>
      <c r="L7" s="303"/>
      <c r="M7" s="303"/>
    </row>
    <row r="8" spans="1:13">
      <c r="A8" s="1355" t="s">
        <v>574</v>
      </c>
      <c r="B8" s="1324"/>
      <c r="C8" s="1324"/>
      <c r="D8" s="1324"/>
      <c r="E8" s="1324"/>
      <c r="F8" s="1324"/>
      <c r="G8" s="1324"/>
      <c r="H8" s="1324"/>
      <c r="I8" s="1323"/>
    </row>
    <row r="9" spans="1:13" ht="15.75" customHeight="1">
      <c r="A9" s="1351" t="s">
        <v>49</v>
      </c>
      <c r="B9" s="1352" t="s">
        <v>575</v>
      </c>
      <c r="C9" s="1356" t="s">
        <v>576</v>
      </c>
      <c r="D9" s="1356"/>
      <c r="E9" s="1356" t="s">
        <v>577</v>
      </c>
      <c r="F9" s="1352" t="s">
        <v>578</v>
      </c>
      <c r="G9" s="1356" t="s">
        <v>579</v>
      </c>
      <c r="H9" s="1356" t="s">
        <v>25</v>
      </c>
      <c r="I9" s="1357"/>
      <c r="J9" s="302"/>
    </row>
    <row r="10" spans="1:13" ht="14.25" customHeight="1">
      <c r="A10" s="1351"/>
      <c r="B10" s="1353"/>
      <c r="C10" s="990" t="s">
        <v>29</v>
      </c>
      <c r="D10" s="990" t="s">
        <v>178</v>
      </c>
      <c r="E10" s="1356"/>
      <c r="F10" s="1353"/>
      <c r="G10" s="1356"/>
      <c r="H10" s="990" t="s">
        <v>26</v>
      </c>
      <c r="I10" s="991" t="s">
        <v>7</v>
      </c>
    </row>
    <row r="11" spans="1:13" ht="15.75" customHeight="1">
      <c r="A11" s="992" t="s">
        <v>817</v>
      </c>
      <c r="B11" s="993" t="s">
        <v>615</v>
      </c>
      <c r="C11" s="994">
        <v>45953</v>
      </c>
      <c r="D11" s="995" t="s">
        <v>580</v>
      </c>
      <c r="E11" s="996">
        <v>45960</v>
      </c>
      <c r="F11" s="997" t="s">
        <v>824</v>
      </c>
      <c r="G11" s="998">
        <v>45965</v>
      </c>
      <c r="H11" s="998">
        <v>45968</v>
      </c>
      <c r="I11" s="998">
        <v>45968</v>
      </c>
    </row>
    <row r="12" spans="1:13" ht="15.75" customHeight="1">
      <c r="A12" s="992" t="s">
        <v>589</v>
      </c>
      <c r="B12" s="993" t="s">
        <v>733</v>
      </c>
      <c r="C12" s="994">
        <v>45960</v>
      </c>
      <c r="D12" s="999" t="s">
        <v>580</v>
      </c>
      <c r="E12" s="996">
        <v>45967</v>
      </c>
      <c r="F12" s="997" t="s">
        <v>825</v>
      </c>
      <c r="G12" s="998">
        <v>45972</v>
      </c>
      <c r="H12" s="998">
        <v>45975</v>
      </c>
      <c r="I12" s="998">
        <v>45975</v>
      </c>
      <c r="J12" s="302"/>
    </row>
    <row r="13" spans="1:13" ht="15.75" customHeight="1">
      <c r="A13" s="992" t="s">
        <v>817</v>
      </c>
      <c r="B13" s="993" t="s">
        <v>662</v>
      </c>
      <c r="C13" s="994">
        <v>45967</v>
      </c>
      <c r="D13" s="995" t="s">
        <v>580</v>
      </c>
      <c r="E13" s="996">
        <v>45974</v>
      </c>
      <c r="F13" s="997" t="s">
        <v>826</v>
      </c>
      <c r="G13" s="998">
        <v>45979</v>
      </c>
      <c r="H13" s="998">
        <v>45982</v>
      </c>
      <c r="I13" s="998">
        <v>45982</v>
      </c>
    </row>
    <row r="14" spans="1:13" s="51" customFormat="1">
      <c r="A14" s="992" t="s">
        <v>589</v>
      </c>
      <c r="B14" s="993" t="s">
        <v>731</v>
      </c>
      <c r="C14" s="994">
        <v>45974</v>
      </c>
      <c r="D14" s="999" t="s">
        <v>580</v>
      </c>
      <c r="E14" s="996">
        <v>45981</v>
      </c>
      <c r="F14" s="997" t="s">
        <v>827</v>
      </c>
      <c r="G14" s="998">
        <v>45986</v>
      </c>
      <c r="H14" s="998">
        <v>45989</v>
      </c>
      <c r="I14" s="998">
        <v>45989</v>
      </c>
    </row>
    <row r="15" spans="1:13" s="51" customFormat="1">
      <c r="A15" s="992" t="s">
        <v>817</v>
      </c>
      <c r="B15" s="993" t="s">
        <v>664</v>
      </c>
      <c r="C15" s="994">
        <v>45981</v>
      </c>
      <c r="D15" s="995" t="s">
        <v>580</v>
      </c>
      <c r="E15" s="996">
        <v>45988</v>
      </c>
      <c r="F15" s="997" t="s">
        <v>828</v>
      </c>
      <c r="G15" s="998">
        <v>45993</v>
      </c>
      <c r="H15" s="998">
        <v>45996</v>
      </c>
      <c r="I15" s="998">
        <v>45996</v>
      </c>
    </row>
    <row r="16" spans="1:13" s="51" customFormat="1">
      <c r="A16" s="992" t="s">
        <v>589</v>
      </c>
      <c r="B16" s="993" t="s">
        <v>734</v>
      </c>
      <c r="C16" s="994">
        <v>45988</v>
      </c>
      <c r="D16" s="999" t="s">
        <v>580</v>
      </c>
      <c r="E16" s="996">
        <v>45995</v>
      </c>
      <c r="F16" s="997" t="s">
        <v>829</v>
      </c>
      <c r="G16" s="998">
        <v>46000</v>
      </c>
      <c r="H16" s="998">
        <v>46003</v>
      </c>
      <c r="I16" s="998">
        <v>46003</v>
      </c>
    </row>
    <row r="17" spans="1:10" s="51" customFormat="1">
      <c r="A17" s="992"/>
      <c r="B17" s="993"/>
      <c r="C17" s="994"/>
      <c r="D17" s="995"/>
      <c r="E17" s="996"/>
      <c r="F17" s="997"/>
      <c r="G17" s="998"/>
      <c r="H17" s="998"/>
      <c r="I17" s="998"/>
    </row>
    <row r="18" spans="1:10" ht="15" thickBot="1">
      <c r="A18" s="1000"/>
      <c r="B18" s="1001"/>
      <c r="C18" s="1002"/>
      <c r="D18" s="1003"/>
      <c r="E18" s="1004"/>
      <c r="F18" s="1005"/>
      <c r="G18" s="1006"/>
      <c r="H18" s="1006"/>
      <c r="I18" s="1006"/>
    </row>
    <row r="19" spans="1:10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" thickBot="1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>
      <c r="A21" s="1355" t="s">
        <v>581</v>
      </c>
      <c r="B21" s="1324"/>
      <c r="C21" s="1324"/>
      <c r="D21" s="1324"/>
      <c r="E21" s="1324"/>
      <c r="F21" s="1324"/>
      <c r="G21" s="1324"/>
      <c r="H21" s="1324"/>
      <c r="I21" s="1323"/>
    </row>
    <row r="22" spans="1:10" ht="15.75" customHeight="1">
      <c r="A22" s="1351" t="s">
        <v>49</v>
      </c>
      <c r="B22" s="1352" t="s">
        <v>575</v>
      </c>
      <c r="C22" s="1356" t="s">
        <v>576</v>
      </c>
      <c r="D22" s="1356"/>
      <c r="E22" s="1356" t="s">
        <v>577</v>
      </c>
      <c r="F22" s="1352" t="s">
        <v>578</v>
      </c>
      <c r="G22" s="1356" t="s">
        <v>579</v>
      </c>
      <c r="H22" s="1356" t="s">
        <v>25</v>
      </c>
      <c r="I22" s="1357"/>
    </row>
    <row r="23" spans="1:10">
      <c r="A23" s="1351"/>
      <c r="B23" s="1353"/>
      <c r="C23" s="990" t="s">
        <v>582</v>
      </c>
      <c r="D23" s="990" t="s">
        <v>178</v>
      </c>
      <c r="E23" s="1356"/>
      <c r="F23" s="1353"/>
      <c r="G23" s="1356"/>
      <c r="H23" s="990" t="s">
        <v>24</v>
      </c>
      <c r="I23" s="991" t="s">
        <v>8</v>
      </c>
    </row>
    <row r="24" spans="1:10">
      <c r="A24" s="992" t="s">
        <v>817</v>
      </c>
      <c r="B24" s="993" t="s">
        <v>615</v>
      </c>
      <c r="C24" s="994">
        <v>45953</v>
      </c>
      <c r="D24" s="995" t="s">
        <v>580</v>
      </c>
      <c r="E24" s="996">
        <v>45960</v>
      </c>
      <c r="F24" s="997" t="s">
        <v>666</v>
      </c>
      <c r="G24" s="998">
        <v>45948</v>
      </c>
      <c r="H24" s="998">
        <v>45951</v>
      </c>
      <c r="I24" s="998">
        <v>45951</v>
      </c>
    </row>
    <row r="25" spans="1:10">
      <c r="A25" s="992" t="s">
        <v>589</v>
      </c>
      <c r="B25" s="993" t="s">
        <v>733</v>
      </c>
      <c r="C25" s="994">
        <v>45960</v>
      </c>
      <c r="D25" s="999" t="s">
        <v>580</v>
      </c>
      <c r="E25" s="996">
        <v>45967</v>
      </c>
      <c r="F25" s="997" t="s">
        <v>735</v>
      </c>
      <c r="G25" s="998">
        <v>45955</v>
      </c>
      <c r="H25" s="998">
        <v>45958</v>
      </c>
      <c r="I25" s="998">
        <v>45958</v>
      </c>
    </row>
    <row r="26" spans="1:10">
      <c r="A26" s="992" t="s">
        <v>817</v>
      </c>
      <c r="B26" s="993" t="s">
        <v>662</v>
      </c>
      <c r="C26" s="994">
        <v>45967</v>
      </c>
      <c r="D26" s="995" t="s">
        <v>580</v>
      </c>
      <c r="E26" s="996">
        <v>45974</v>
      </c>
      <c r="F26" s="997" t="s">
        <v>651</v>
      </c>
      <c r="G26" s="998">
        <v>45962</v>
      </c>
      <c r="H26" s="998">
        <v>45965</v>
      </c>
      <c r="I26" s="998">
        <v>45965</v>
      </c>
    </row>
    <row r="27" spans="1:10">
      <c r="A27" s="992" t="s">
        <v>589</v>
      </c>
      <c r="B27" s="993" t="s">
        <v>731</v>
      </c>
      <c r="C27" s="994">
        <v>45974</v>
      </c>
      <c r="D27" s="999" t="s">
        <v>580</v>
      </c>
      <c r="E27" s="996">
        <v>45981</v>
      </c>
      <c r="F27" s="997" t="s">
        <v>736</v>
      </c>
      <c r="G27" s="998">
        <v>45969</v>
      </c>
      <c r="H27" s="998">
        <v>45972</v>
      </c>
      <c r="I27" s="998">
        <v>45972</v>
      </c>
    </row>
    <row r="28" spans="1:10">
      <c r="A28" s="992" t="s">
        <v>817</v>
      </c>
      <c r="B28" s="993" t="s">
        <v>664</v>
      </c>
      <c r="C28" s="994">
        <v>45981</v>
      </c>
      <c r="D28" s="995" t="s">
        <v>580</v>
      </c>
      <c r="E28" s="996">
        <v>45988</v>
      </c>
      <c r="F28" s="997" t="s">
        <v>737</v>
      </c>
      <c r="G28" s="998">
        <v>45976</v>
      </c>
      <c r="H28" s="998">
        <v>45979</v>
      </c>
      <c r="I28" s="998">
        <v>45979</v>
      </c>
    </row>
    <row r="29" spans="1:10">
      <c r="A29" s="992" t="s">
        <v>589</v>
      </c>
      <c r="B29" s="993" t="s">
        <v>734</v>
      </c>
      <c r="C29" s="994">
        <v>45988</v>
      </c>
      <c r="D29" s="999" t="s">
        <v>580</v>
      </c>
      <c r="E29" s="996">
        <v>45995</v>
      </c>
      <c r="F29" s="997" t="s">
        <v>738</v>
      </c>
      <c r="G29" s="998">
        <v>45983</v>
      </c>
      <c r="H29" s="998">
        <v>45986</v>
      </c>
      <c r="I29" s="998">
        <v>45986</v>
      </c>
    </row>
    <row r="30" spans="1:10" s="51" customFormat="1">
      <c r="A30" s="992"/>
      <c r="B30" s="993"/>
      <c r="C30" s="994"/>
      <c r="D30" s="995"/>
      <c r="E30" s="996"/>
      <c r="F30" s="997"/>
      <c r="G30" s="998"/>
      <c r="H30" s="998"/>
      <c r="I30" s="998"/>
    </row>
    <row r="31" spans="1:10" ht="15" thickBot="1">
      <c r="A31" s="1000"/>
      <c r="B31" s="1001"/>
      <c r="C31" s="1002"/>
      <c r="D31" s="1003"/>
      <c r="E31" s="1004"/>
      <c r="F31" s="1005"/>
      <c r="G31" s="1006"/>
      <c r="H31" s="1006"/>
      <c r="I31" s="1006"/>
    </row>
    <row r="32" spans="1:10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3" ht="15" thickBo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3" ht="15" thickBot="1">
      <c r="A34" s="1358" t="s">
        <v>583</v>
      </c>
      <c r="B34" s="1359"/>
      <c r="C34" s="1359"/>
      <c r="D34" s="1359"/>
      <c r="E34" s="1359"/>
      <c r="F34" s="1359"/>
      <c r="G34" s="1359"/>
      <c r="H34" s="1359"/>
      <c r="I34" s="1360"/>
    </row>
    <row r="35" spans="1:13" ht="14.25" customHeight="1">
      <c r="A35" s="1361" t="s">
        <v>49</v>
      </c>
      <c r="B35" s="1362" t="s">
        <v>575</v>
      </c>
      <c r="C35" s="1363" t="s">
        <v>576</v>
      </c>
      <c r="D35" s="1363"/>
      <c r="E35" s="1363" t="s">
        <v>577</v>
      </c>
      <c r="F35" s="1362" t="s">
        <v>578</v>
      </c>
      <c r="G35" s="1363" t="s">
        <v>579</v>
      </c>
      <c r="H35" s="1363" t="s">
        <v>25</v>
      </c>
      <c r="I35" s="1364"/>
    </row>
    <row r="36" spans="1:13">
      <c r="A36" s="1351"/>
      <c r="B36" s="1353"/>
      <c r="C36" s="990" t="s">
        <v>584</v>
      </c>
      <c r="D36" s="990" t="s">
        <v>178</v>
      </c>
      <c r="E36" s="1356"/>
      <c r="F36" s="1353"/>
      <c r="G36" s="1356"/>
      <c r="H36" s="990" t="s">
        <v>4</v>
      </c>
      <c r="I36" s="991" t="s">
        <v>5</v>
      </c>
    </row>
    <row r="37" spans="1:13">
      <c r="A37" s="992" t="s">
        <v>817</v>
      </c>
      <c r="B37" s="993" t="s">
        <v>615</v>
      </c>
      <c r="C37" s="994">
        <v>45953</v>
      </c>
      <c r="D37" s="995" t="s">
        <v>580</v>
      </c>
      <c r="E37" s="996">
        <v>45960</v>
      </c>
      <c r="F37" s="997" t="s">
        <v>818</v>
      </c>
      <c r="G37" s="998">
        <v>45965</v>
      </c>
      <c r="H37" s="998">
        <v>45967</v>
      </c>
      <c r="I37" s="998">
        <v>45967</v>
      </c>
    </row>
    <row r="38" spans="1:13">
      <c r="A38" s="992" t="s">
        <v>589</v>
      </c>
      <c r="B38" s="993" t="s">
        <v>733</v>
      </c>
      <c r="C38" s="994">
        <v>45960</v>
      </c>
      <c r="D38" s="999" t="s">
        <v>580</v>
      </c>
      <c r="E38" s="996">
        <v>45967</v>
      </c>
      <c r="F38" s="997" t="s">
        <v>819</v>
      </c>
      <c r="G38" s="998">
        <v>45972</v>
      </c>
      <c r="H38" s="998">
        <v>45974</v>
      </c>
      <c r="I38" s="998">
        <v>45974</v>
      </c>
    </row>
    <row r="39" spans="1:13">
      <c r="A39" s="992" t="s">
        <v>817</v>
      </c>
      <c r="B39" s="993" t="s">
        <v>662</v>
      </c>
      <c r="C39" s="994">
        <v>45967</v>
      </c>
      <c r="D39" s="995" t="s">
        <v>580</v>
      </c>
      <c r="E39" s="996">
        <v>45974</v>
      </c>
      <c r="F39" s="997" t="s">
        <v>820</v>
      </c>
      <c r="G39" s="998">
        <v>45979</v>
      </c>
      <c r="H39" s="998">
        <v>45981</v>
      </c>
      <c r="I39" s="998">
        <v>45981</v>
      </c>
    </row>
    <row r="40" spans="1:13">
      <c r="A40" s="992" t="s">
        <v>589</v>
      </c>
      <c r="B40" s="993" t="s">
        <v>731</v>
      </c>
      <c r="C40" s="994">
        <v>45974</v>
      </c>
      <c r="D40" s="999" t="s">
        <v>580</v>
      </c>
      <c r="E40" s="996">
        <v>45981</v>
      </c>
      <c r="F40" s="997" t="s">
        <v>821</v>
      </c>
      <c r="G40" s="998">
        <v>45986</v>
      </c>
      <c r="H40" s="998">
        <v>45988</v>
      </c>
      <c r="I40" s="998">
        <v>45988</v>
      </c>
    </row>
    <row r="41" spans="1:13">
      <c r="A41" s="992" t="s">
        <v>817</v>
      </c>
      <c r="B41" s="993" t="s">
        <v>664</v>
      </c>
      <c r="C41" s="994">
        <v>45981</v>
      </c>
      <c r="D41" s="995" t="s">
        <v>580</v>
      </c>
      <c r="E41" s="996">
        <v>45988</v>
      </c>
      <c r="F41" s="997" t="s">
        <v>822</v>
      </c>
      <c r="G41" s="998">
        <v>45993</v>
      </c>
      <c r="H41" s="998">
        <v>45995</v>
      </c>
      <c r="I41" s="998">
        <v>45995</v>
      </c>
    </row>
    <row r="42" spans="1:13">
      <c r="A42" s="992" t="s">
        <v>589</v>
      </c>
      <c r="B42" s="993" t="s">
        <v>734</v>
      </c>
      <c r="C42" s="994">
        <v>45988</v>
      </c>
      <c r="D42" s="999" t="s">
        <v>580</v>
      </c>
      <c r="E42" s="996">
        <v>45995</v>
      </c>
      <c r="F42" s="997" t="s">
        <v>823</v>
      </c>
      <c r="G42" s="998">
        <v>46000</v>
      </c>
      <c r="H42" s="998">
        <v>46002</v>
      </c>
      <c r="I42" s="998">
        <v>46002</v>
      </c>
    </row>
    <row r="43" spans="1:13" s="51" customFormat="1">
      <c r="A43" s="992"/>
      <c r="B43" s="993"/>
      <c r="C43" s="994"/>
      <c r="D43" s="995"/>
      <c r="E43" s="996"/>
      <c r="F43" s="1007"/>
      <c r="G43" s="1008"/>
      <c r="H43" s="1008"/>
      <c r="I43" s="1008"/>
      <c r="J43"/>
      <c r="K43"/>
    </row>
    <row r="44" spans="1:13" ht="15" thickBot="1">
      <c r="A44" s="1000"/>
      <c r="B44" s="1001"/>
      <c r="C44" s="1002"/>
      <c r="D44" s="1003"/>
      <c r="E44" s="1004"/>
      <c r="F44" s="1009"/>
      <c r="G44" s="1010"/>
      <c r="H44" s="1010"/>
      <c r="I44" s="1010"/>
    </row>
    <row r="45" spans="1:13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 ht="15" thickBot="1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>
      <c r="A47" s="1355" t="s">
        <v>585</v>
      </c>
      <c r="B47" s="1324"/>
      <c r="C47" s="1324"/>
      <c r="D47" s="1324"/>
      <c r="E47" s="1324"/>
      <c r="F47" s="1324"/>
      <c r="G47" s="1324"/>
      <c r="H47" s="1323"/>
    </row>
    <row r="48" spans="1:13" ht="18" customHeight="1">
      <c r="A48" s="1351" t="s">
        <v>49</v>
      </c>
      <c r="B48" s="1352" t="s">
        <v>575</v>
      </c>
      <c r="C48" s="1356" t="s">
        <v>576</v>
      </c>
      <c r="D48" s="1356"/>
      <c r="E48" s="1356" t="s">
        <v>577</v>
      </c>
      <c r="F48" s="1352" t="s">
        <v>578</v>
      </c>
      <c r="G48" s="1365" t="s">
        <v>586</v>
      </c>
      <c r="H48" s="1366"/>
    </row>
    <row r="49" spans="1:13" ht="25.5">
      <c r="A49" s="1351"/>
      <c r="B49" s="1353"/>
      <c r="C49" s="990" t="s">
        <v>582</v>
      </c>
      <c r="D49" s="990" t="s">
        <v>178</v>
      </c>
      <c r="E49" s="1356"/>
      <c r="F49" s="1353"/>
      <c r="G49" s="1011" t="s">
        <v>587</v>
      </c>
      <c r="H49" s="1012" t="s">
        <v>588</v>
      </c>
      <c r="I49" s="51"/>
      <c r="J49" s="51"/>
      <c r="K49" s="51"/>
      <c r="L49" s="51"/>
    </row>
    <row r="50" spans="1:13">
      <c r="A50" s="992" t="s">
        <v>817</v>
      </c>
      <c r="B50" s="993" t="s">
        <v>615</v>
      </c>
      <c r="C50" s="994">
        <v>45953</v>
      </c>
      <c r="D50" s="995" t="s">
        <v>580</v>
      </c>
      <c r="E50" s="996">
        <v>45960</v>
      </c>
      <c r="F50" s="1007" t="s">
        <v>739</v>
      </c>
      <c r="G50" s="994">
        <v>45968</v>
      </c>
      <c r="H50" s="1013">
        <v>45970</v>
      </c>
    </row>
    <row r="51" spans="1:13">
      <c r="A51" s="992" t="s">
        <v>589</v>
      </c>
      <c r="B51" s="993" t="s">
        <v>733</v>
      </c>
      <c r="C51" s="994">
        <v>45960</v>
      </c>
      <c r="D51" s="999" t="s">
        <v>580</v>
      </c>
      <c r="E51" s="996">
        <v>45967</v>
      </c>
      <c r="F51" s="1014" t="s">
        <v>740</v>
      </c>
      <c r="G51" s="994">
        <v>45975</v>
      </c>
      <c r="H51" s="1013">
        <v>45977</v>
      </c>
    </row>
    <row r="52" spans="1:13">
      <c r="A52" s="992" t="s">
        <v>817</v>
      </c>
      <c r="B52" s="993" t="s">
        <v>662</v>
      </c>
      <c r="C52" s="994">
        <v>45967</v>
      </c>
      <c r="D52" s="995" t="s">
        <v>580</v>
      </c>
      <c r="E52" s="996">
        <v>45974</v>
      </c>
      <c r="F52" s="1014" t="s">
        <v>741</v>
      </c>
      <c r="G52" s="994">
        <v>45982</v>
      </c>
      <c r="H52" s="1013">
        <v>45984</v>
      </c>
    </row>
    <row r="53" spans="1:13">
      <c r="A53" s="992" t="s">
        <v>589</v>
      </c>
      <c r="B53" s="993" t="s">
        <v>731</v>
      </c>
      <c r="C53" s="994">
        <v>45974</v>
      </c>
      <c r="D53" s="999" t="s">
        <v>580</v>
      </c>
      <c r="E53" s="996">
        <v>45981</v>
      </c>
      <c r="F53" s="1014" t="s">
        <v>830</v>
      </c>
      <c r="G53" s="994">
        <v>45989</v>
      </c>
      <c r="H53" s="1013">
        <v>45991</v>
      </c>
    </row>
    <row r="54" spans="1:13">
      <c r="A54" s="992" t="s">
        <v>817</v>
      </c>
      <c r="B54" s="993" t="s">
        <v>664</v>
      </c>
      <c r="C54" s="994">
        <v>45981</v>
      </c>
      <c r="D54" s="995" t="s">
        <v>580</v>
      </c>
      <c r="E54" s="996">
        <v>45988</v>
      </c>
      <c r="F54" s="1014" t="s">
        <v>831</v>
      </c>
      <c r="G54" s="994">
        <v>45996</v>
      </c>
      <c r="H54" s="1013">
        <v>45998</v>
      </c>
    </row>
    <row r="55" spans="1:13">
      <c r="A55" s="992" t="s">
        <v>589</v>
      </c>
      <c r="B55" s="993" t="s">
        <v>734</v>
      </c>
      <c r="C55" s="994">
        <v>45988</v>
      </c>
      <c r="D55" s="999" t="s">
        <v>580</v>
      </c>
      <c r="E55" s="996">
        <v>45995</v>
      </c>
      <c r="F55" s="1014" t="s">
        <v>832</v>
      </c>
      <c r="G55" s="994">
        <v>46003</v>
      </c>
      <c r="H55" s="1013">
        <v>46005</v>
      </c>
    </row>
    <row r="56" spans="1:13" s="51" customFormat="1">
      <c r="A56" s="992"/>
      <c r="B56" s="993"/>
      <c r="C56" s="994"/>
      <c r="D56" s="995"/>
      <c r="E56" s="996"/>
      <c r="F56" s="1014"/>
      <c r="G56" s="994"/>
      <c r="H56" s="1013"/>
      <c r="I56"/>
      <c r="J56"/>
      <c r="K56"/>
      <c r="L56"/>
    </row>
    <row r="57" spans="1:13" ht="15" thickBot="1">
      <c r="A57" s="1000"/>
      <c r="B57" s="1001"/>
      <c r="C57" s="1002"/>
      <c r="D57" s="1003"/>
      <c r="E57" s="1004"/>
      <c r="F57" s="1015"/>
      <c r="G57" s="1002"/>
      <c r="H57" s="1016"/>
      <c r="I57" s="137"/>
    </row>
    <row r="58" spans="1:1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>
      <c r="A59" s="157" t="s">
        <v>171</v>
      </c>
      <c r="B59" s="157"/>
    </row>
  </sheetData>
  <mergeCells count="35">
    <mergeCell ref="A47:H47"/>
    <mergeCell ref="A48:A49"/>
    <mergeCell ref="B48:B49"/>
    <mergeCell ref="C48:D48"/>
    <mergeCell ref="E48:E49"/>
    <mergeCell ref="F48:F49"/>
    <mergeCell ref="G48:H48"/>
    <mergeCell ref="A34:I34"/>
    <mergeCell ref="A35:A36"/>
    <mergeCell ref="B35:B36"/>
    <mergeCell ref="C35:D35"/>
    <mergeCell ref="E35:E36"/>
    <mergeCell ref="F35:F36"/>
    <mergeCell ref="G35:G36"/>
    <mergeCell ref="H35:I35"/>
    <mergeCell ref="A21:I21"/>
    <mergeCell ref="A22:A23"/>
    <mergeCell ref="B22:B23"/>
    <mergeCell ref="C22:D22"/>
    <mergeCell ref="E22:E23"/>
    <mergeCell ref="F22:F23"/>
    <mergeCell ref="G22:G23"/>
    <mergeCell ref="H22:I22"/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topLeftCell="A10" zoomScaleNormal="100" workbookViewId="0">
      <selection activeCell="A20" sqref="A20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225" customWidth="1"/>
    <col min="7" max="10" width="16" customWidth="1"/>
  </cols>
  <sheetData>
    <row r="1" spans="1:9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</row>
    <row r="2" spans="1:9" s="7" customFormat="1" ht="18.75">
      <c r="A2" s="1160" t="s">
        <v>162</v>
      </c>
      <c r="B2" s="1160"/>
      <c r="C2" s="1160"/>
      <c r="D2" s="1160"/>
      <c r="E2" s="1160"/>
      <c r="F2" s="1160"/>
      <c r="G2" s="1160"/>
      <c r="H2" s="1160"/>
      <c r="I2" s="1160"/>
    </row>
    <row r="3" spans="1:9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</row>
    <row r="4" spans="1:9" s="116" customFormat="1" ht="24.75" customHeight="1" thickTop="1">
      <c r="A4" s="1367" t="s">
        <v>170</v>
      </c>
      <c r="B4" s="1367"/>
      <c r="C4" s="1367"/>
      <c r="D4" s="1367"/>
      <c r="E4" s="1367"/>
      <c r="F4" s="1367"/>
      <c r="G4" s="1367"/>
      <c r="H4" s="1367"/>
      <c r="I4" s="1367"/>
    </row>
    <row r="5" spans="1:9" s="116" customFormat="1" ht="18.75">
      <c r="A5" s="118"/>
      <c r="B5" s="118"/>
      <c r="C5" s="250"/>
      <c r="D5" s="7"/>
      <c r="E5" s="7"/>
      <c r="F5" s="7"/>
      <c r="G5" s="7"/>
    </row>
    <row r="6" spans="1:9" s="116" customFormat="1" ht="18.75">
      <c r="A6" s="182" t="s">
        <v>90</v>
      </c>
      <c r="B6" s="182"/>
      <c r="C6" s="250"/>
      <c r="D6" s="20"/>
      <c r="E6" s="302"/>
      <c r="F6" s="303"/>
      <c r="G6" s="7"/>
      <c r="H6" s="302" t="s">
        <v>47</v>
      </c>
      <c r="I6" s="303">
        <f ca="1">TODAY()</f>
        <v>45954</v>
      </c>
    </row>
    <row r="7" spans="1:9" s="116" customFormat="1" ht="12.75">
      <c r="A7" s="182"/>
      <c r="B7" s="182"/>
      <c r="C7" s="250"/>
    </row>
    <row r="8" spans="1:9" s="116" customFormat="1">
      <c r="A8" s="185" t="s">
        <v>289</v>
      </c>
      <c r="B8" s="120"/>
      <c r="C8" s="117"/>
    </row>
    <row r="9" spans="1:9" ht="15" thickBot="1">
      <c r="D9"/>
      <c r="E9"/>
      <c r="F9"/>
    </row>
    <row r="10" spans="1:9">
      <c r="A10" s="1368" t="s">
        <v>314</v>
      </c>
      <c r="B10" s="1370" t="s">
        <v>82</v>
      </c>
      <c r="C10" s="430" t="s">
        <v>29</v>
      </c>
      <c r="D10" s="1372" t="s">
        <v>25</v>
      </c>
      <c r="E10" s="1372"/>
      <c r="F10" s="1372"/>
      <c r="G10" s="1372"/>
      <c r="H10" s="1372"/>
      <c r="I10" s="1373"/>
    </row>
    <row r="11" spans="1:9" ht="33" customHeight="1">
      <c r="A11" s="1369"/>
      <c r="B11" s="1371"/>
      <c r="C11" s="545" t="s">
        <v>393</v>
      </c>
      <c r="D11" s="545" t="s">
        <v>181</v>
      </c>
      <c r="E11" s="902" t="s">
        <v>7</v>
      </c>
      <c r="F11" s="902" t="s">
        <v>26</v>
      </c>
      <c r="G11" s="902" t="s">
        <v>23</v>
      </c>
      <c r="H11" s="902" t="s">
        <v>5</v>
      </c>
      <c r="I11" s="546" t="s">
        <v>24</v>
      </c>
    </row>
    <row r="12" spans="1:9" ht="18.75" customHeight="1">
      <c r="A12" s="639" t="s">
        <v>455</v>
      </c>
      <c r="B12" s="506" t="s">
        <v>630</v>
      </c>
      <c r="C12" s="285">
        <v>45840</v>
      </c>
      <c r="D12" s="285">
        <f t="shared" ref="D12:D19" si="0">C12+2</f>
        <v>45842</v>
      </c>
      <c r="E12" s="285">
        <f>D12+5</f>
        <v>45847</v>
      </c>
      <c r="F12" s="285">
        <f>E12</f>
        <v>45847</v>
      </c>
      <c r="G12" s="285">
        <f>F12+1</f>
        <v>45848</v>
      </c>
      <c r="H12" s="285">
        <f>G12+2</f>
        <v>45850</v>
      </c>
      <c r="I12" s="286">
        <f>H12+2</f>
        <v>45852</v>
      </c>
    </row>
    <row r="13" spans="1:9" ht="18.75" customHeight="1">
      <c r="A13" s="639" t="s">
        <v>433</v>
      </c>
      <c r="B13" s="506" t="s">
        <v>631</v>
      </c>
      <c r="C13" s="285">
        <f>C12+7</f>
        <v>45847</v>
      </c>
      <c r="D13" s="285">
        <f t="shared" si="0"/>
        <v>45849</v>
      </c>
      <c r="E13" s="285">
        <f t="shared" ref="E13:E19" si="1">D13+5</f>
        <v>45854</v>
      </c>
      <c r="F13" s="285">
        <f t="shared" ref="F13:F19" si="2">E13</f>
        <v>45854</v>
      </c>
      <c r="G13" s="285">
        <f t="shared" ref="G13:G19" si="3">F13+1</f>
        <v>45855</v>
      </c>
      <c r="H13" s="285">
        <f t="shared" ref="H13:I18" si="4">H12+7</f>
        <v>45857</v>
      </c>
      <c r="I13" s="286">
        <f t="shared" si="4"/>
        <v>45859</v>
      </c>
    </row>
    <row r="14" spans="1:9" ht="18.75" customHeight="1">
      <c r="A14" s="639" t="s">
        <v>614</v>
      </c>
      <c r="B14" s="294" t="s">
        <v>636</v>
      </c>
      <c r="C14" s="285">
        <f t="shared" ref="C14:C19" si="5">C13+7</f>
        <v>45854</v>
      </c>
      <c r="D14" s="285">
        <f t="shared" si="0"/>
        <v>45856</v>
      </c>
      <c r="E14" s="285">
        <f t="shared" si="1"/>
        <v>45861</v>
      </c>
      <c r="F14" s="285">
        <f t="shared" si="2"/>
        <v>45861</v>
      </c>
      <c r="G14" s="285">
        <f t="shared" si="3"/>
        <v>45862</v>
      </c>
      <c r="H14" s="285">
        <f t="shared" si="4"/>
        <v>45864</v>
      </c>
      <c r="I14" s="286">
        <f t="shared" si="4"/>
        <v>45866</v>
      </c>
    </row>
    <row r="15" spans="1:9" ht="18.75" customHeight="1">
      <c r="A15" s="639" t="s">
        <v>455</v>
      </c>
      <c r="B15" s="294" t="s">
        <v>637</v>
      </c>
      <c r="C15" s="285">
        <f t="shared" si="5"/>
        <v>45861</v>
      </c>
      <c r="D15" s="285">
        <f t="shared" si="0"/>
        <v>45863</v>
      </c>
      <c r="E15" s="285">
        <f t="shared" si="1"/>
        <v>45868</v>
      </c>
      <c r="F15" s="285">
        <f>E15</f>
        <v>45868</v>
      </c>
      <c r="G15" s="285">
        <f t="shared" si="3"/>
        <v>45869</v>
      </c>
      <c r="H15" s="285">
        <f t="shared" si="4"/>
        <v>45871</v>
      </c>
      <c r="I15" s="286">
        <f t="shared" si="4"/>
        <v>45873</v>
      </c>
    </row>
    <row r="16" spans="1:9" ht="18.75" customHeight="1">
      <c r="A16" s="639" t="s">
        <v>433</v>
      </c>
      <c r="B16" s="294" t="s">
        <v>638</v>
      </c>
      <c r="C16" s="285">
        <f t="shared" si="5"/>
        <v>45868</v>
      </c>
      <c r="D16" s="285">
        <f t="shared" si="0"/>
        <v>45870</v>
      </c>
      <c r="E16" s="285">
        <f t="shared" si="1"/>
        <v>45875</v>
      </c>
      <c r="F16" s="285">
        <f t="shared" si="2"/>
        <v>45875</v>
      </c>
      <c r="G16" s="285">
        <f t="shared" si="3"/>
        <v>45876</v>
      </c>
      <c r="H16" s="285">
        <f t="shared" si="4"/>
        <v>45878</v>
      </c>
      <c r="I16" s="286">
        <f t="shared" si="4"/>
        <v>45880</v>
      </c>
    </row>
    <row r="17" spans="1:9" ht="18.75" customHeight="1">
      <c r="A17" s="639" t="s">
        <v>614</v>
      </c>
      <c r="B17" s="506" t="s">
        <v>639</v>
      </c>
      <c r="C17" s="285">
        <f t="shared" si="5"/>
        <v>45875</v>
      </c>
      <c r="D17" s="285">
        <f t="shared" si="0"/>
        <v>45877</v>
      </c>
      <c r="E17" s="285">
        <f t="shared" si="1"/>
        <v>45882</v>
      </c>
      <c r="F17" s="285">
        <f t="shared" si="2"/>
        <v>45882</v>
      </c>
      <c r="G17" s="285">
        <f t="shared" si="3"/>
        <v>45883</v>
      </c>
      <c r="H17" s="285">
        <f t="shared" si="4"/>
        <v>45885</v>
      </c>
      <c r="I17" s="286">
        <f t="shared" si="4"/>
        <v>45887</v>
      </c>
    </row>
    <row r="18" spans="1:9" ht="18.75" customHeight="1">
      <c r="A18" s="639" t="s">
        <v>455</v>
      </c>
      <c r="B18" s="294" t="s">
        <v>640</v>
      </c>
      <c r="C18" s="285">
        <f t="shared" si="5"/>
        <v>45882</v>
      </c>
      <c r="D18" s="285">
        <f t="shared" si="0"/>
        <v>45884</v>
      </c>
      <c r="E18" s="285">
        <f t="shared" si="1"/>
        <v>45889</v>
      </c>
      <c r="F18" s="285">
        <f t="shared" si="2"/>
        <v>45889</v>
      </c>
      <c r="G18" s="285">
        <f t="shared" si="3"/>
        <v>45890</v>
      </c>
      <c r="H18" s="285">
        <f t="shared" si="4"/>
        <v>45892</v>
      </c>
      <c r="I18" s="286">
        <f t="shared" si="4"/>
        <v>45894</v>
      </c>
    </row>
    <row r="19" spans="1:9" ht="18.75" customHeight="1" thickBot="1">
      <c r="A19" s="508" t="s">
        <v>433</v>
      </c>
      <c r="B19" s="295" t="s">
        <v>641</v>
      </c>
      <c r="C19" s="287">
        <f t="shared" si="5"/>
        <v>45889</v>
      </c>
      <c r="D19" s="287">
        <f t="shared" si="0"/>
        <v>45891</v>
      </c>
      <c r="E19" s="287">
        <f t="shared" si="1"/>
        <v>45896</v>
      </c>
      <c r="F19" s="287">
        <f t="shared" si="2"/>
        <v>45896</v>
      </c>
      <c r="G19" s="287">
        <f t="shared" si="3"/>
        <v>45897</v>
      </c>
      <c r="H19" s="287">
        <f t="shared" ref="H19:I19" si="6">H18+7</f>
        <v>45899</v>
      </c>
      <c r="I19" s="544">
        <f t="shared" si="6"/>
        <v>45901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49"/>
      <c r="B24" s="249"/>
      <c r="D24"/>
      <c r="E24"/>
      <c r="F24"/>
    </row>
    <row r="25" spans="1:9">
      <c r="A25" s="249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10:A11"/>
    <mergeCell ref="B10:B11"/>
    <mergeCell ref="D10:I10"/>
  </mergeCells>
  <hyperlinks>
    <hyperlink ref="A6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K140"/>
  <sheetViews>
    <sheetView zoomScale="130" zoomScaleNormal="130" workbookViewId="0">
      <pane ySplit="5" topLeftCell="A6" activePane="bottomLeft" state="frozen"/>
      <selection activeCell="G10" sqref="G10"/>
      <selection pane="bottomLeft" activeCell="A107" sqref="A107"/>
    </sheetView>
  </sheetViews>
  <sheetFormatPr defaultRowHeight="12.95" customHeight="1"/>
  <cols>
    <col min="1" max="1" width="17.85546875" style="54" customWidth="1"/>
    <col min="2" max="2" width="9" style="568" customWidth="1"/>
    <col min="3" max="3" width="7" style="62" customWidth="1"/>
    <col min="4" max="6" width="5.85546875" style="54" customWidth="1"/>
    <col min="7" max="7" width="6.42578125" style="54" customWidth="1"/>
    <col min="8" max="8" width="6.28515625" style="54" customWidth="1"/>
    <col min="9" max="9" width="5.85546875" style="54" customWidth="1"/>
    <col min="10" max="10" width="5.42578125" style="54" customWidth="1"/>
    <col min="11" max="11" width="7.28515625" style="54" customWidth="1"/>
    <col min="12" max="12" width="5.85546875" style="54" customWidth="1"/>
    <col min="13" max="13" width="7" style="54" customWidth="1"/>
    <col min="14" max="14" width="5.85546875" style="54" customWidth="1"/>
    <col min="15" max="15" width="8.5703125" style="54" customWidth="1"/>
    <col min="16" max="16" width="10.28515625" style="54" customWidth="1"/>
    <col min="17" max="17" width="7" style="54" customWidth="1"/>
    <col min="18" max="18" width="7.85546875" style="54" customWidth="1"/>
    <col min="19" max="19" width="32.7109375" style="54" customWidth="1"/>
    <col min="20" max="16384" width="9.140625" style="54"/>
  </cols>
  <sheetData>
    <row r="1" spans="1:36" ht="0.75" customHeight="1"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</row>
    <row r="2" spans="1:36" ht="18.75" customHeight="1">
      <c r="A2" s="1376" t="s">
        <v>0</v>
      </c>
      <c r="B2" s="1376"/>
      <c r="C2" s="1376"/>
      <c r="D2" s="1376"/>
      <c r="E2" s="1376"/>
      <c r="F2" s="1376"/>
      <c r="G2" s="1376"/>
      <c r="H2" s="1376"/>
      <c r="I2" s="1376"/>
      <c r="J2" s="1376"/>
      <c r="K2" s="1376"/>
      <c r="L2" s="1376"/>
      <c r="M2" s="1376"/>
      <c r="N2" s="1376"/>
      <c r="O2" s="1376"/>
      <c r="P2" s="1376"/>
      <c r="Q2" s="1376"/>
      <c r="R2" s="1376"/>
    </row>
    <row r="3" spans="1:36" s="55" customFormat="1" ht="13.5" customHeight="1">
      <c r="A3" s="1374" t="s">
        <v>222</v>
      </c>
      <c r="B3" s="1374"/>
      <c r="C3" s="1374"/>
      <c r="D3" s="1374"/>
      <c r="E3" s="1374"/>
      <c r="F3" s="1374"/>
      <c r="G3" s="1374"/>
      <c r="H3" s="1374"/>
      <c r="I3" s="1374"/>
      <c r="J3" s="1374"/>
      <c r="K3" s="1374"/>
      <c r="L3" s="1374"/>
      <c r="M3" s="1374"/>
      <c r="N3" s="1374"/>
      <c r="O3" s="1374"/>
      <c r="P3" s="1374"/>
      <c r="Q3" s="1374"/>
      <c r="R3" s="1374"/>
      <c r="S3" s="590"/>
      <c r="T3" s="590"/>
      <c r="U3" s="590"/>
      <c r="V3" s="590"/>
      <c r="W3" s="590"/>
      <c r="X3" s="590"/>
      <c r="Y3" s="590"/>
      <c r="Z3" s="590"/>
      <c r="AA3" s="590"/>
    </row>
    <row r="4" spans="1:36" ht="14.25" customHeight="1" thickBot="1">
      <c r="A4" s="56" t="s">
        <v>90</v>
      </c>
      <c r="B4" s="564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420" t="s">
        <v>47</v>
      </c>
      <c r="P4" s="421">
        <f ca="1">TODAY()</f>
        <v>45954</v>
      </c>
      <c r="Q4" s="237"/>
      <c r="R4" s="58"/>
      <c r="S4" s="590"/>
      <c r="T4" s="590"/>
      <c r="U4" s="590"/>
      <c r="V4" s="590"/>
      <c r="W4" s="590"/>
      <c r="X4" s="590"/>
      <c r="Y4" s="590"/>
      <c r="Z4" s="590"/>
      <c r="AA4" s="590"/>
    </row>
    <row r="5" spans="1:36" s="59" customFormat="1" ht="16.5" customHeight="1" thickBot="1">
      <c r="A5" s="640" t="s">
        <v>1</v>
      </c>
      <c r="B5" s="641" t="s">
        <v>2</v>
      </c>
      <c r="C5" s="642" t="s">
        <v>3</v>
      </c>
      <c r="D5" s="643" t="s">
        <v>4</v>
      </c>
      <c r="E5" s="643" t="s">
        <v>5</v>
      </c>
      <c r="F5" s="643" t="s">
        <v>15</v>
      </c>
      <c r="G5" s="643" t="s">
        <v>6</v>
      </c>
      <c r="H5" s="643" t="s">
        <v>50</v>
      </c>
      <c r="I5" s="643" t="s">
        <v>8</v>
      </c>
      <c r="J5" s="643" t="s">
        <v>13</v>
      </c>
      <c r="K5" s="643" t="s">
        <v>12</v>
      </c>
      <c r="L5" s="643" t="s">
        <v>14</v>
      </c>
      <c r="M5" s="643" t="s">
        <v>9</v>
      </c>
      <c r="N5" s="643" t="s">
        <v>138</v>
      </c>
      <c r="O5" s="644" t="s">
        <v>139</v>
      </c>
      <c r="P5" s="1377" t="s">
        <v>115</v>
      </c>
      <c r="Q5" s="1377"/>
      <c r="R5" s="645" t="s">
        <v>10</v>
      </c>
      <c r="S5" s="590"/>
      <c r="T5" s="590"/>
      <c r="U5" s="590"/>
      <c r="V5" s="590"/>
      <c r="W5" s="590"/>
      <c r="X5" s="590"/>
      <c r="Y5" s="590"/>
      <c r="Z5" s="590"/>
      <c r="AA5" s="590"/>
    </row>
    <row r="6" spans="1:36" s="243" customFormat="1" ht="13.5" customHeight="1">
      <c r="A6" s="426" t="str">
        <f>IF(VLOOKUP(INDEX(WH!$B$9:$K$56,MATCH(C6,WH!$K$9:$K$56,0),1),WH!$B$9:$K$56,10,0)=GENERAL!C6,INDEX(WH!$B$9:$K$56,MATCH(C6,WH!$K$9:$K$56,0),1),INDEX(WH!$B$9:$K$56,MATCH(C6,WH!$K$9:$K$56,0)+1,1))</f>
        <v>INTERASIA TENACITY</v>
      </c>
      <c r="B6" s="565" t="str">
        <f>CONCATENATE(IF(VLOOKUP(INDEX(WH!$B$9:$K$56,MATCH(C6,WH!$K$9:$K$56,0),1),WH!$B$9:$K$56,10,0)=GENERAL!C6,INDEX(WH!$B$9:$K$56,MATCH(C6,WH!$K$9:$K$56,0),2),INDEX(WH!$B$9:$K$56,MATCH(C6,WH!$K$9:$K$56,0)+1,1)),TEXT(IF(VLOOKUP(INDEX(WH!$B$9:$K$56,MATCH(C6,WH!$K$9:$K$56,0),1),WH!$B$9:$K$56,5,0)=GENERAL!C6,INDEX(WH!$B$9:$K$56,MATCH(C6,WH!$K$9:$K$56,0),3),INDEX(WH!$B$9:$K$56,MATCH(C6,WH!$K$9:$K$56,0)+1,3)),"00#"))</f>
        <v>N078</v>
      </c>
      <c r="C6" s="423">
        <v>45957</v>
      </c>
      <c r="D6" s="424">
        <f>C6+8</f>
        <v>45965</v>
      </c>
      <c r="E6" s="424">
        <f>C6+14</f>
        <v>45971</v>
      </c>
      <c r="F6" s="424" t="s">
        <v>11</v>
      </c>
      <c r="G6" s="422">
        <f>C6+11</f>
        <v>45968</v>
      </c>
      <c r="H6" s="422">
        <f>C6+10</f>
        <v>45967</v>
      </c>
      <c r="I6" s="424"/>
      <c r="J6" s="424" t="s">
        <v>11</v>
      </c>
      <c r="K6" s="424" t="s">
        <v>11</v>
      </c>
      <c r="L6" s="424" t="s">
        <v>11</v>
      </c>
      <c r="M6" s="424" t="s">
        <v>11</v>
      </c>
      <c r="N6" s="424" t="s">
        <v>11</v>
      </c>
      <c r="O6" s="424" t="s">
        <v>11</v>
      </c>
      <c r="P6" s="425">
        <v>0.4993055555555555</v>
      </c>
      <c r="Q6" s="424">
        <f>C6-1</f>
        <v>45956</v>
      </c>
      <c r="R6" s="427" t="s">
        <v>18</v>
      </c>
      <c r="S6" s="590"/>
      <c r="T6" s="61"/>
      <c r="U6" s="61"/>
      <c r="V6" s="61"/>
      <c r="W6" s="61"/>
      <c r="X6" s="61"/>
      <c r="Y6" s="61"/>
      <c r="Z6" s="61"/>
      <c r="AA6" s="61"/>
      <c r="AB6" s="275"/>
      <c r="AC6" s="275"/>
      <c r="AD6" s="275"/>
      <c r="AE6" s="275"/>
      <c r="AF6" s="275"/>
      <c r="AG6" s="275"/>
      <c r="AH6" s="275"/>
      <c r="AI6" s="275"/>
      <c r="AJ6" s="275"/>
    </row>
    <row r="7" spans="1:36" s="243" customFormat="1" ht="13.5" customHeight="1">
      <c r="A7" s="597" t="str">
        <f>CNC!A11</f>
        <v>CNC BANGKOK</v>
      </c>
      <c r="B7" s="598" t="str">
        <f>CNC!B11</f>
        <v>3CGIIN1NC</v>
      </c>
      <c r="C7" s="599">
        <f>C6+2</f>
        <v>45959</v>
      </c>
      <c r="D7" s="578"/>
      <c r="E7" s="578">
        <f>C7+9</f>
        <v>45968</v>
      </c>
      <c r="F7" s="578">
        <f>C7+8</f>
        <v>45967</v>
      </c>
      <c r="G7" s="578">
        <f>C7+7</f>
        <v>45966</v>
      </c>
      <c r="H7" s="578">
        <f>C7+6</f>
        <v>45965</v>
      </c>
      <c r="I7" s="600" t="s">
        <v>11</v>
      </c>
      <c r="J7" s="600" t="s">
        <v>11</v>
      </c>
      <c r="K7" s="600" t="s">
        <v>11</v>
      </c>
      <c r="L7" s="600" t="s">
        <v>11</v>
      </c>
      <c r="M7" s="600" t="s">
        <v>11</v>
      </c>
      <c r="N7" s="600" t="s">
        <v>11</v>
      </c>
      <c r="O7" s="600" t="s">
        <v>11</v>
      </c>
      <c r="P7" s="601">
        <v>0.66666666666666663</v>
      </c>
      <c r="Q7" s="600">
        <f>C7-1</f>
        <v>45958</v>
      </c>
      <c r="R7" s="602" t="s">
        <v>259</v>
      </c>
      <c r="S7" s="54"/>
      <c r="T7" s="61"/>
      <c r="U7" s="61"/>
      <c r="V7" s="61"/>
      <c r="W7" s="61"/>
      <c r="X7" s="61"/>
      <c r="Y7" s="61"/>
      <c r="Z7" s="61"/>
      <c r="AA7" s="61"/>
      <c r="AB7" s="275"/>
      <c r="AC7" s="275"/>
      <c r="AD7" s="275"/>
      <c r="AE7" s="275"/>
      <c r="AF7" s="275"/>
      <c r="AG7" s="275"/>
      <c r="AH7" s="275"/>
      <c r="AI7" s="275"/>
      <c r="AJ7" s="275"/>
    </row>
    <row r="8" spans="1:36" s="636" customFormat="1" ht="13.5" customHeight="1">
      <c r="A8" s="628" t="str">
        <f>EVR!A9</f>
        <v xml:space="preserve">EVER CAST </v>
      </c>
      <c r="B8" s="629" t="str">
        <f>EVR!B9</f>
        <v>1712-103N</v>
      </c>
      <c r="C8" s="630">
        <f>C7</f>
        <v>45959</v>
      </c>
      <c r="D8" s="631" t="s">
        <v>11</v>
      </c>
      <c r="E8" s="631" t="s">
        <v>11</v>
      </c>
      <c r="F8" s="632">
        <f>C8+11</f>
        <v>45970</v>
      </c>
      <c r="G8" s="632">
        <f>C8+9</f>
        <v>45968</v>
      </c>
      <c r="H8" s="632">
        <f>C8+8</f>
        <v>45967</v>
      </c>
      <c r="I8" s="631" t="s">
        <v>11</v>
      </c>
      <c r="J8" s="631" t="s">
        <v>11</v>
      </c>
      <c r="K8" s="631" t="s">
        <v>11</v>
      </c>
      <c r="L8" s="632">
        <f>C8+10</f>
        <v>45969</v>
      </c>
      <c r="M8" s="631" t="s">
        <v>11</v>
      </c>
      <c r="N8" s="631" t="s">
        <v>11</v>
      </c>
      <c r="O8" s="632">
        <f>C8+10</f>
        <v>45969</v>
      </c>
      <c r="P8" s="633">
        <v>0.70833333333333337</v>
      </c>
      <c r="Q8" s="631">
        <f>C8-1</f>
        <v>45958</v>
      </c>
      <c r="R8" s="634" t="s">
        <v>136</v>
      </c>
      <c r="S8" s="590"/>
      <c r="T8" s="61"/>
      <c r="U8" s="61"/>
      <c r="V8" s="61"/>
      <c r="W8" s="61"/>
      <c r="X8" s="61"/>
      <c r="Y8" s="61"/>
      <c r="Z8" s="61"/>
      <c r="AA8" s="61"/>
      <c r="AB8" s="635"/>
      <c r="AC8" s="635"/>
      <c r="AD8" s="635"/>
      <c r="AE8" s="635"/>
      <c r="AF8" s="635"/>
      <c r="AG8" s="635"/>
      <c r="AH8" s="635"/>
      <c r="AI8" s="635"/>
      <c r="AJ8" s="635"/>
    </row>
    <row r="9" spans="1:36" s="243" customFormat="1" ht="13.5" customHeight="1">
      <c r="A9" s="426" t="str">
        <f>EVR!A24</f>
        <v xml:space="preserve">UNI-PRUDENT </v>
      </c>
      <c r="B9" s="565" t="str">
        <f>EVR!B24</f>
        <v xml:space="preserve"> 0342-452N</v>
      </c>
      <c r="C9" s="423">
        <f>C8</f>
        <v>45959</v>
      </c>
      <c r="D9" s="422">
        <f>C9+8</f>
        <v>45967</v>
      </c>
      <c r="E9" s="422">
        <f>C9+8</f>
        <v>45967</v>
      </c>
      <c r="F9" s="422"/>
      <c r="H9" s="422"/>
      <c r="I9" s="424"/>
      <c r="J9" s="422">
        <f>C9+11</f>
        <v>45970</v>
      </c>
      <c r="K9" s="424"/>
      <c r="L9" s="422"/>
      <c r="M9" s="424"/>
      <c r="N9" s="424"/>
      <c r="O9" s="422"/>
      <c r="P9" s="425">
        <v>0.125</v>
      </c>
      <c r="Q9" s="424">
        <f>C9</f>
        <v>45959</v>
      </c>
      <c r="R9" s="427" t="s">
        <v>136</v>
      </c>
      <c r="S9" s="590"/>
      <c r="T9" s="61"/>
      <c r="U9" s="61"/>
      <c r="V9" s="61"/>
      <c r="W9" s="61"/>
      <c r="X9" s="61"/>
      <c r="Y9" s="61"/>
      <c r="Z9" s="61"/>
      <c r="AA9" s="61"/>
      <c r="AB9" s="276"/>
      <c r="AC9" s="276"/>
      <c r="AD9" s="276"/>
      <c r="AE9" s="276"/>
      <c r="AF9" s="276"/>
      <c r="AG9" s="276"/>
      <c r="AH9" s="276"/>
      <c r="AI9" s="276"/>
      <c r="AJ9" s="276"/>
    </row>
    <row r="10" spans="1:36" s="243" customFormat="1" ht="13.5" customHeight="1">
      <c r="A10" s="880" t="s">
        <v>416</v>
      </c>
      <c r="B10" s="881" t="s">
        <v>445</v>
      </c>
      <c r="C10" s="423">
        <f>C8</f>
        <v>45959</v>
      </c>
      <c r="D10" s="424" t="s">
        <v>11</v>
      </c>
      <c r="E10" s="424" t="s">
        <v>11</v>
      </c>
      <c r="F10" s="424" t="s">
        <v>11</v>
      </c>
      <c r="G10" s="424"/>
      <c r="H10" s="424" t="s">
        <v>11</v>
      </c>
      <c r="I10" s="424" t="s">
        <v>11</v>
      </c>
      <c r="J10" s="424" t="s">
        <v>11</v>
      </c>
      <c r="K10" s="424">
        <f>C10+15</f>
        <v>45974</v>
      </c>
      <c r="L10" s="424" t="s">
        <v>11</v>
      </c>
      <c r="M10" s="424">
        <f>C10+15</f>
        <v>45974</v>
      </c>
      <c r="N10" s="424" t="s">
        <v>11</v>
      </c>
      <c r="O10" s="424" t="s">
        <v>11</v>
      </c>
      <c r="P10" s="425">
        <v>0.83333333333333337</v>
      </c>
      <c r="Q10" s="424">
        <f>C10-1</f>
        <v>45958</v>
      </c>
      <c r="R10" s="592" t="s">
        <v>16</v>
      </c>
      <c r="S10" s="54"/>
      <c r="T10" s="61"/>
      <c r="U10" s="61"/>
      <c r="V10" s="61"/>
      <c r="W10" s="61"/>
      <c r="X10" s="61"/>
      <c r="Y10" s="61"/>
      <c r="Z10" s="61"/>
      <c r="AA10" s="61"/>
      <c r="AB10" s="275"/>
      <c r="AC10" s="275"/>
      <c r="AD10" s="275"/>
      <c r="AE10" s="275"/>
      <c r="AF10" s="275"/>
      <c r="AG10" s="275"/>
      <c r="AH10" s="275"/>
      <c r="AI10" s="275"/>
      <c r="AJ10" s="275"/>
    </row>
    <row r="11" spans="1:36" s="243" customFormat="1" ht="13.5" customHeight="1">
      <c r="A11" s="426" t="str">
        <f>'ONE JV2'!A9</f>
        <v>ARICA BRIDGE</v>
      </c>
      <c r="B11" s="565" t="str">
        <f>'ONE JV2'!B9</f>
        <v xml:space="preserve"> 265N</v>
      </c>
      <c r="C11" s="423">
        <f>C10</f>
        <v>45959</v>
      </c>
      <c r="D11" s="422">
        <f>C11+7</f>
        <v>45966</v>
      </c>
      <c r="E11" s="422">
        <f>C11+8</f>
        <v>45967</v>
      </c>
      <c r="F11" s="422">
        <f>C11+9</f>
        <v>45968</v>
      </c>
      <c r="G11" s="424"/>
      <c r="H11" s="424" t="s">
        <v>11</v>
      </c>
      <c r="I11" s="424" t="s">
        <v>11</v>
      </c>
      <c r="J11" s="424" t="s">
        <v>11</v>
      </c>
      <c r="K11" s="424" t="s">
        <v>11</v>
      </c>
      <c r="L11" s="424" t="s">
        <v>11</v>
      </c>
      <c r="M11" s="424" t="s">
        <v>11</v>
      </c>
      <c r="N11" s="424" t="s">
        <v>11</v>
      </c>
      <c r="O11" s="422">
        <f>C11+9</f>
        <v>45968</v>
      </c>
      <c r="P11" s="425">
        <v>0.375</v>
      </c>
      <c r="Q11" s="424">
        <f>C11</f>
        <v>45959</v>
      </c>
      <c r="R11" s="427" t="s">
        <v>190</v>
      </c>
      <c r="S11" s="590"/>
      <c r="T11" s="61"/>
      <c r="U11" s="61"/>
      <c r="V11" s="61"/>
      <c r="W11" s="61"/>
      <c r="X11" s="61"/>
      <c r="Y11" s="61"/>
      <c r="Z11" s="61"/>
      <c r="AA11" s="61"/>
      <c r="AB11" s="275"/>
      <c r="AC11" s="275"/>
      <c r="AD11" s="275"/>
      <c r="AE11" s="275"/>
      <c r="AF11" s="275"/>
      <c r="AG11" s="275"/>
      <c r="AH11" s="275"/>
      <c r="AI11" s="275"/>
      <c r="AJ11" s="275"/>
    </row>
    <row r="12" spans="1:36" s="243" customFormat="1" ht="13.5" customHeight="1">
      <c r="A12" s="426" t="str">
        <f>SITC!A28</f>
        <v>SITC SHANGHAI</v>
      </c>
      <c r="B12" s="565" t="str">
        <f>SITC!B28</f>
        <v>2529N</v>
      </c>
      <c r="C12" s="423">
        <f>C11</f>
        <v>45959</v>
      </c>
      <c r="D12" s="422"/>
      <c r="E12" s="422"/>
      <c r="F12" s="424">
        <f>C12+11</f>
        <v>45970</v>
      </c>
      <c r="G12" s="424">
        <f>C12+9</f>
        <v>45968</v>
      </c>
      <c r="H12" s="424">
        <f>C12+8</f>
        <v>45967</v>
      </c>
      <c r="I12" s="424" t="s">
        <v>11</v>
      </c>
      <c r="J12" s="424" t="s">
        <v>11</v>
      </c>
      <c r="K12" s="424" t="s">
        <v>11</v>
      </c>
      <c r="L12" s="424" t="s">
        <v>11</v>
      </c>
      <c r="M12" s="424" t="s">
        <v>11</v>
      </c>
      <c r="N12" s="424" t="s">
        <v>11</v>
      </c>
      <c r="O12" s="424" t="s">
        <v>11</v>
      </c>
      <c r="P12" s="425">
        <v>0.70833333333333337</v>
      </c>
      <c r="Q12" s="424">
        <f>C12-1</f>
        <v>45958</v>
      </c>
      <c r="R12" s="427" t="s">
        <v>229</v>
      </c>
      <c r="S12" s="61"/>
      <c r="T12" s="61"/>
      <c r="U12" s="61"/>
      <c r="V12" s="61"/>
      <c r="W12" s="61"/>
      <c r="X12" s="61"/>
      <c r="Y12" s="61"/>
      <c r="Z12" s="61"/>
      <c r="AA12" s="61"/>
      <c r="AB12" s="276"/>
      <c r="AC12" s="276"/>
      <c r="AD12" s="276"/>
      <c r="AE12" s="276"/>
      <c r="AF12" s="276"/>
      <c r="AG12" s="276"/>
      <c r="AH12" s="276"/>
      <c r="AI12" s="276"/>
      <c r="AJ12" s="276"/>
    </row>
    <row r="13" spans="1:36" s="243" customFormat="1" ht="13.5" customHeight="1">
      <c r="A13" s="426" t="str">
        <f>'ONE JT1'!A9</f>
        <v>AS CARLOTTA</v>
      </c>
      <c r="B13" s="565" t="str">
        <f>'ONE JT1'!B9</f>
        <v xml:space="preserve"> 519N</v>
      </c>
      <c r="C13" s="423">
        <f>C11+1</f>
        <v>45960</v>
      </c>
      <c r="D13" s="424" t="s">
        <v>11</v>
      </c>
      <c r="E13" s="424" t="s">
        <v>11</v>
      </c>
      <c r="F13" s="424" t="s">
        <v>11</v>
      </c>
      <c r="G13" s="422">
        <f>C13+9</f>
        <v>45969</v>
      </c>
      <c r="H13" s="422">
        <f>C13+8</f>
        <v>45968</v>
      </c>
      <c r="I13" s="424" t="s">
        <v>11</v>
      </c>
      <c r="J13" s="424" t="s">
        <v>11</v>
      </c>
      <c r="K13" s="424" t="s">
        <v>11</v>
      </c>
      <c r="L13" s="422">
        <f>C13+6</f>
        <v>45966</v>
      </c>
      <c r="M13" s="424" t="s">
        <v>11</v>
      </c>
      <c r="N13" s="424" t="s">
        <v>11</v>
      </c>
      <c r="O13" s="424" t="s">
        <v>11</v>
      </c>
      <c r="P13" s="425">
        <v>0.91666666666666663</v>
      </c>
      <c r="Q13" s="424">
        <f>C13-2</f>
        <v>45958</v>
      </c>
      <c r="R13" s="427" t="s">
        <v>190</v>
      </c>
      <c r="S13" s="590"/>
      <c r="T13" s="61"/>
      <c r="U13" s="61"/>
      <c r="V13" s="61"/>
      <c r="W13" s="61"/>
      <c r="X13" s="61"/>
      <c r="Y13" s="61"/>
      <c r="Z13" s="61"/>
      <c r="AA13" s="61"/>
      <c r="AB13" s="275"/>
      <c r="AC13" s="275"/>
      <c r="AD13" s="275"/>
      <c r="AE13" s="275"/>
      <c r="AF13" s="275"/>
      <c r="AG13" s="275"/>
      <c r="AH13" s="275"/>
      <c r="AI13" s="275"/>
      <c r="AJ13" s="275"/>
    </row>
    <row r="14" spans="1:36" s="259" customFormat="1" ht="13.5" customHeight="1">
      <c r="A14" s="426" t="str">
        <f>IF(VLOOKUP(INDEX(WH!$B$9:$K$56,MATCH(C14,WH!$K$9:$K$56,0),1),WH!$B$9:$K$56,10,0)=GENERAL!C14,INDEX(WH!$B$9:$K$56,MATCH(C14,WH!$K$9:$K$56,0),1),INDEX(WH!$B$9:$K$56,MATCH(C14,WH!$K$9:$K$56,0)+1,1))</f>
        <v>WAN HAI 289</v>
      </c>
      <c r="B14" s="565" t="str">
        <f>CONCATENATE(IF(VLOOKUP(INDEX(WH!$B$9:$K$56,MATCH(C14,WH!$K$9:$K$56,0),1),WH!$B$9:$K$56,10,0)=GENERAL!C14,INDEX(WH!$B$9:$K$56,MATCH(C14,WH!$K$9:$K$56,0),2),INDEX(WH!$B$9:$K$56,MATCH(C14,WH!$K$9:$K$56,0)+1,1)),TEXT(IF(VLOOKUP(INDEX(WH!$B$9:$K$56,MATCH(C14,WH!$K$9:$K$56,0),1),WH!$B$9:$K$56,10,0)=GENERAL!C14,INDEX(WH!$B$9:$K$56,MATCH(C14,WH!$K$9:$K$56,0),3),INDEX(WH!$B$9:$K$56,MATCH(C14,WH!$K$9:$K$56,0)+1,3)),"00#"))</f>
        <v>N071</v>
      </c>
      <c r="C14" s="423">
        <f>C13+2</f>
        <v>45962</v>
      </c>
      <c r="D14" s="422">
        <f>C14+10</f>
        <v>45972</v>
      </c>
      <c r="E14" s="422">
        <f>C14+9</f>
        <v>45971</v>
      </c>
      <c r="F14" s="424" t="s">
        <v>11</v>
      </c>
      <c r="G14" s="424" t="s">
        <v>11</v>
      </c>
      <c r="H14" s="424" t="s">
        <v>11</v>
      </c>
      <c r="I14" s="424">
        <f>C14+18</f>
        <v>45980</v>
      </c>
      <c r="J14" s="422">
        <f>C14+7</f>
        <v>45969</v>
      </c>
      <c r="K14" s="424" t="s">
        <v>11</v>
      </c>
      <c r="L14" s="424" t="s">
        <v>11</v>
      </c>
      <c r="M14" s="424" t="s">
        <v>11</v>
      </c>
      <c r="N14" s="424" t="s">
        <v>11</v>
      </c>
      <c r="O14" s="424">
        <f>C14+12</f>
        <v>45974</v>
      </c>
      <c r="P14" s="425">
        <v>0.16666666666666666</v>
      </c>
      <c r="Q14" s="424">
        <f>C14-1</f>
        <v>45961</v>
      </c>
      <c r="R14" s="427" t="s">
        <v>18</v>
      </c>
      <c r="S14" s="61"/>
      <c r="T14" s="61"/>
      <c r="U14" s="61"/>
      <c r="V14" s="61"/>
      <c r="W14" s="61"/>
      <c r="X14" s="61"/>
      <c r="Y14" s="61"/>
      <c r="Z14" s="61"/>
      <c r="AA14" s="61"/>
      <c r="AB14" s="275"/>
      <c r="AC14" s="275"/>
      <c r="AD14" s="275"/>
      <c r="AE14" s="275"/>
      <c r="AF14" s="275"/>
      <c r="AG14" s="275"/>
      <c r="AH14" s="275"/>
      <c r="AI14" s="275"/>
      <c r="AJ14" s="275"/>
    </row>
    <row r="15" spans="1:36" s="259" customFormat="1" ht="13.5" customHeight="1">
      <c r="A15" s="426" t="str">
        <f>'SINOTRANS ( ORIMAS)'!A11</f>
        <v>SITC KEELUNG</v>
      </c>
      <c r="B15" s="565" t="str">
        <f>'SINOTRANS ( ORIMAS)'!B11</f>
        <v>2529N</v>
      </c>
      <c r="C15" s="423">
        <f>C14</f>
        <v>45962</v>
      </c>
      <c r="D15" s="422">
        <f>C15+9</f>
        <v>45971</v>
      </c>
      <c r="E15" s="422">
        <f>C15+10</f>
        <v>45972</v>
      </c>
      <c r="F15" s="424" t="s">
        <v>11</v>
      </c>
      <c r="G15" s="424" t="s">
        <v>11</v>
      </c>
      <c r="H15" s="424" t="s">
        <v>11</v>
      </c>
      <c r="I15" s="424" t="s">
        <v>11</v>
      </c>
      <c r="J15" s="424" t="s">
        <v>11</v>
      </c>
      <c r="K15" s="424" t="s">
        <v>11</v>
      </c>
      <c r="L15" s="424" t="s">
        <v>11</v>
      </c>
      <c r="M15" s="424" t="s">
        <v>11</v>
      </c>
      <c r="N15" s="424" t="s">
        <v>11</v>
      </c>
      <c r="O15" s="424" t="s">
        <v>11</v>
      </c>
      <c r="P15" s="425">
        <v>0.95833333333333337</v>
      </c>
      <c r="Q15" s="424">
        <f>C15-2</f>
        <v>45960</v>
      </c>
      <c r="R15" s="427" t="s">
        <v>321</v>
      </c>
      <c r="S15" s="61"/>
      <c r="T15" s="61"/>
      <c r="U15" s="61"/>
      <c r="V15" s="61"/>
      <c r="W15" s="61"/>
      <c r="X15" s="61"/>
      <c r="Y15" s="61"/>
      <c r="Z15" s="61"/>
      <c r="AA15" s="61"/>
      <c r="AB15" s="275"/>
      <c r="AC15" s="275"/>
      <c r="AD15" s="275"/>
      <c r="AE15" s="275"/>
      <c r="AF15" s="275"/>
      <c r="AG15" s="275"/>
      <c r="AH15" s="275"/>
      <c r="AI15" s="275"/>
      <c r="AJ15" s="275"/>
    </row>
    <row r="16" spans="1:36" s="259" customFormat="1" ht="13.5" customHeight="1">
      <c r="A16" s="426" t="str">
        <f>'ONE JSM'!A11</f>
        <v>ACX DIAMOND</v>
      </c>
      <c r="B16" s="565" t="str">
        <f>'ONE JSM'!B11</f>
        <v xml:space="preserve"> 351N</v>
      </c>
      <c r="C16" s="423">
        <f>C14</f>
        <v>45962</v>
      </c>
      <c r="D16" s="424" t="s">
        <v>11</v>
      </c>
      <c r="E16" s="422">
        <f>C16+11</f>
        <v>45973</v>
      </c>
      <c r="F16" s="422">
        <f>C16+10</f>
        <v>45972</v>
      </c>
      <c r="G16" s="422">
        <f>C16+8</f>
        <v>45970</v>
      </c>
      <c r="H16" s="422">
        <f>C16+7</f>
        <v>45969</v>
      </c>
      <c r="I16" s="424" t="s">
        <v>11</v>
      </c>
      <c r="J16" s="424" t="s">
        <v>11</v>
      </c>
      <c r="K16" s="424" t="s">
        <v>11</v>
      </c>
      <c r="L16" s="422">
        <f>C16+9</f>
        <v>45971</v>
      </c>
      <c r="M16" s="424" t="s">
        <v>11</v>
      </c>
      <c r="N16" s="422">
        <f>C16+7</f>
        <v>45969</v>
      </c>
      <c r="O16" s="424" t="s">
        <v>11</v>
      </c>
      <c r="P16" s="425">
        <v>0.58333333333333337</v>
      </c>
      <c r="Q16" s="424">
        <f>C16-2</f>
        <v>45960</v>
      </c>
      <c r="R16" s="427" t="s">
        <v>190</v>
      </c>
      <c r="S16" s="61"/>
      <c r="T16" s="61"/>
      <c r="U16" s="61"/>
      <c r="V16" s="61"/>
      <c r="W16" s="61"/>
      <c r="X16" s="61"/>
      <c r="Y16" s="61"/>
      <c r="Z16" s="61"/>
      <c r="AA16" s="61"/>
      <c r="AB16" s="275"/>
      <c r="AC16" s="275"/>
      <c r="AD16" s="275"/>
      <c r="AE16" s="275"/>
      <c r="AF16" s="276"/>
      <c r="AG16" s="276"/>
      <c r="AH16" s="275"/>
      <c r="AI16" s="275"/>
      <c r="AJ16" s="275"/>
    </row>
    <row r="17" spans="1:37" s="259" customFormat="1" ht="13.5" customHeight="1">
      <c r="A17" s="426" t="str">
        <f>KMTC!A10</f>
        <v>SITC CHANGDE</v>
      </c>
      <c r="B17" s="565" t="str">
        <f>KMTC!B10</f>
        <v>2523N</v>
      </c>
      <c r="C17" s="423">
        <f>C16+1</f>
        <v>45963</v>
      </c>
      <c r="D17" s="424" t="s">
        <v>11</v>
      </c>
      <c r="E17" s="424" t="s">
        <v>11</v>
      </c>
      <c r="F17" s="422">
        <f>C17+7</f>
        <v>45970</v>
      </c>
      <c r="G17" s="422">
        <f>C17+10</f>
        <v>45973</v>
      </c>
      <c r="H17" s="422">
        <f>C17+9</f>
        <v>45972</v>
      </c>
      <c r="I17" s="424" t="s">
        <v>11</v>
      </c>
      <c r="J17" s="424" t="s">
        <v>11</v>
      </c>
      <c r="K17" s="424" t="s">
        <v>11</v>
      </c>
      <c r="L17" s="424" t="s">
        <v>11</v>
      </c>
      <c r="M17" s="424" t="s">
        <v>11</v>
      </c>
      <c r="N17" s="424" t="s">
        <v>11</v>
      </c>
      <c r="O17" s="424" t="s">
        <v>11</v>
      </c>
      <c r="P17" s="425">
        <v>4.1666666666666664E-2</v>
      </c>
      <c r="Q17" s="424">
        <f>C17-1</f>
        <v>45962</v>
      </c>
      <c r="R17" s="427" t="s">
        <v>16</v>
      </c>
      <c r="S17" s="61"/>
      <c r="T17" s="61"/>
      <c r="U17" s="61"/>
      <c r="V17" s="61"/>
      <c r="W17" s="61"/>
      <c r="X17" s="61"/>
      <c r="Y17" s="61"/>
      <c r="Z17" s="61"/>
      <c r="AA17" s="61"/>
      <c r="AB17" s="275"/>
      <c r="AC17" s="275"/>
      <c r="AD17" s="275"/>
      <c r="AE17" s="275"/>
      <c r="AF17" s="275"/>
      <c r="AG17" s="275"/>
      <c r="AH17" s="275"/>
      <c r="AI17" s="275"/>
      <c r="AJ17" s="275"/>
    </row>
    <row r="18" spans="1:37" s="259" customFormat="1" ht="13.5" customHeight="1">
      <c r="A18" s="426" t="str">
        <f>IF(VLOOKUP(INDEX(WH!$B$9:$K$56,MATCH(C18,WH!$K$9:$K$56,0),1),WH!$B$9:$K$56,5,0)=GENERAL!P18,INDEX(WH!$B$9:$K$56,MATCH(C18,WH!$K$9:$K$56,0),1),INDEX(WH!$B$9:$K$56,MATCH(C18,WH!$K$9:$K$56,0)+1,1))</f>
        <v>WAN HAI 359</v>
      </c>
      <c r="B18" s="565" t="str">
        <f>CONCATENATE(IF(VLOOKUP(INDEX(WH!$B$9:$K$56,MATCH(C18,WH!$K$9:$K$56,0),1),WH!$B$9:$K$56,10,0)=GENERAL!C18,INDEX(WH!$B$9:$K$56,MATCH(C18,WH!$K$9:$K$56,0),2),INDEX(WH!$B$9:$K$56,MATCH(C18,WH!$B$9:$K$56,0)+1,1)),TEXT(IF(VLOOKUP(INDEX(WH!$B$9:$K$56,MATCH(C18,WH!$K$9:$K$56,0),1),WH!$B$9:$K$56,10,0)=GENERAL!C18,INDEX(WH!$B$9:$K$56,MATCH(C18,WH!$K$9:$K$56,0),3),INDEX(WH!$B$9:$K$56,MATCH(C18,WH!$K$9:$K$56,0),3)),"00#"))</f>
        <v>N086</v>
      </c>
      <c r="C18" s="423">
        <f>C17</f>
        <v>45963</v>
      </c>
      <c r="D18" s="424" t="s">
        <v>11</v>
      </c>
      <c r="E18" s="424" t="s">
        <v>11</v>
      </c>
      <c r="F18" s="424" t="s">
        <v>11</v>
      </c>
      <c r="G18" s="422">
        <f>C18+8</f>
        <v>45971</v>
      </c>
      <c r="H18" s="422">
        <f>C18+8</f>
        <v>45971</v>
      </c>
      <c r="I18" s="424" t="s">
        <v>11</v>
      </c>
      <c r="J18" s="424" t="s">
        <v>11</v>
      </c>
      <c r="K18" s="424" t="s">
        <v>11</v>
      </c>
      <c r="L18" s="424" t="s">
        <v>11</v>
      </c>
      <c r="M18" s="424" t="s">
        <v>11</v>
      </c>
      <c r="N18" s="424" t="s">
        <v>11</v>
      </c>
      <c r="O18" s="424" t="s">
        <v>11</v>
      </c>
      <c r="P18" s="425">
        <v>0.75</v>
      </c>
      <c r="Q18" s="424">
        <f>C18-1</f>
        <v>45962</v>
      </c>
      <c r="R18" s="427" t="s">
        <v>18</v>
      </c>
      <c r="S18" s="61"/>
      <c r="T18" s="61"/>
      <c r="U18" s="61"/>
      <c r="V18" s="61"/>
      <c r="W18" s="61"/>
      <c r="X18" s="61"/>
      <c r="Y18" s="61"/>
      <c r="Z18" s="61"/>
      <c r="AA18" s="61"/>
      <c r="AB18" s="275"/>
      <c r="AC18" s="275"/>
      <c r="AD18" s="275"/>
      <c r="AE18" s="275"/>
      <c r="AF18" s="275"/>
      <c r="AG18" s="275"/>
      <c r="AH18" s="275"/>
      <c r="AI18" s="275"/>
      <c r="AJ18" s="275"/>
    </row>
    <row r="19" spans="1:37" s="489" customFormat="1" ht="13.5" customHeight="1" thickBot="1">
      <c r="A19" s="483"/>
      <c r="B19" s="566"/>
      <c r="C19" s="484">
        <f>C17+1</f>
        <v>45964</v>
      </c>
      <c r="D19" s="485">
        <f>C19+7</f>
        <v>45971</v>
      </c>
      <c r="E19" s="485">
        <f>C19+8</f>
        <v>45972</v>
      </c>
      <c r="F19" s="486" t="s">
        <v>11</v>
      </c>
      <c r="G19" s="486" t="s">
        <v>11</v>
      </c>
      <c r="H19" s="486" t="s">
        <v>11</v>
      </c>
      <c r="I19" s="485">
        <f>C19+10</f>
        <v>45974</v>
      </c>
      <c r="J19" s="486" t="s">
        <v>11</v>
      </c>
      <c r="K19" s="486" t="s">
        <v>11</v>
      </c>
      <c r="L19" s="486" t="s">
        <v>11</v>
      </c>
      <c r="M19" s="486" t="s">
        <v>11</v>
      </c>
      <c r="N19" s="486" t="s">
        <v>11</v>
      </c>
      <c r="O19" s="486" t="s">
        <v>11</v>
      </c>
      <c r="P19" s="487">
        <v>0.99930555555555556</v>
      </c>
      <c r="Q19" s="486">
        <f>C19-2</f>
        <v>45962</v>
      </c>
      <c r="R19" s="488" t="s">
        <v>17</v>
      </c>
      <c r="S19" s="61"/>
      <c r="T19" s="61"/>
      <c r="U19" s="61"/>
      <c r="V19" s="61"/>
      <c r="W19" s="61"/>
      <c r="X19" s="61"/>
      <c r="Y19" s="61"/>
      <c r="Z19" s="61"/>
      <c r="AA19" s="61"/>
      <c r="AB19" s="490"/>
      <c r="AC19" s="490"/>
      <c r="AD19" s="490"/>
      <c r="AE19" s="490"/>
      <c r="AF19" s="491"/>
      <c r="AG19" s="491"/>
      <c r="AH19" s="490"/>
      <c r="AI19" s="490"/>
      <c r="AJ19" s="490"/>
    </row>
    <row r="20" spans="1:37" s="259" customFormat="1" ht="13.5" customHeight="1" thickBot="1">
      <c r="A20" s="786" t="str">
        <f>IF(VLOOKUP(INDEX(WH!$B$9:$K$56,MATCH(C20,WH!$K$9:$K$56,0),1),WH!$B$9:$K$56,10,0)=GENERAL!C20,INDEX(WH!$B$9:$K$56,MATCH(C20,WH!$K$9:$K$56,0),1),INDEX(WH!$B$9:$K$56,MATCH(C20,WH!$K$9:$K$56,0)+1,1))</f>
        <v>WAN HAI 370</v>
      </c>
      <c r="B20" s="787" t="str">
        <f>CONCATENATE(IF(VLOOKUP(INDEX(WH!$B$9:$K$56,MATCH(C20,WH!$K$9:$K$56,0),1),WH!$B$9:$K$56,10,0)=GENERAL!C20,INDEX(WH!$B$9:$K$56,MATCH(C20,WH!$K$9:$K$56,0),2),INDEX(WH!$B$9:$K$56,MATCH(C20,WH!$K$9:$K$56,0)+1,2)),TEXT(IF(VLOOKUP(INDEX(WH!$B$9:$K$56,MATCH(C20,WH!$K$9:$K$56,0),1),WH!$B$9:$K$56,5,0)=GENERAL!C20,INDEX(WH!$B$9:$K$56,MATCH(C20,WH!$K$9:$K$56,0),3),INDEX(WH!$B$9:$K$56,MATCH(C20,WH!$K$9:$K$56,0)+1,3)),"00#"))</f>
        <v>N086</v>
      </c>
      <c r="C20" s="788">
        <f>C6+7</f>
        <v>45964</v>
      </c>
      <c r="D20" s="789">
        <f>C20+8</f>
        <v>45972</v>
      </c>
      <c r="E20" s="789">
        <f>C20+14</f>
        <v>45978</v>
      </c>
      <c r="F20" s="789" t="s">
        <v>11</v>
      </c>
      <c r="G20" s="422">
        <f>C20+10</f>
        <v>45974</v>
      </c>
      <c r="H20" s="422">
        <f>C20+9</f>
        <v>45973</v>
      </c>
      <c r="I20" s="424"/>
      <c r="J20" s="424"/>
      <c r="K20" s="424" t="s">
        <v>11</v>
      </c>
      <c r="L20" s="424" t="s">
        <v>11</v>
      </c>
      <c r="M20" s="424" t="s">
        <v>11</v>
      </c>
      <c r="N20" s="424" t="s">
        <v>11</v>
      </c>
      <c r="O20" s="424" t="s">
        <v>11</v>
      </c>
      <c r="P20" s="425">
        <v>0.4993055555555555</v>
      </c>
      <c r="Q20" s="424">
        <f>C20-1</f>
        <v>45963</v>
      </c>
      <c r="R20" s="427" t="s">
        <v>18</v>
      </c>
      <c r="S20" s="61"/>
      <c r="T20" s="61"/>
      <c r="U20" s="61"/>
      <c r="V20" s="61"/>
      <c r="W20" s="61"/>
      <c r="X20" s="61"/>
      <c r="Y20" s="61"/>
      <c r="Z20" s="61"/>
      <c r="AA20" s="61"/>
      <c r="AB20" s="275"/>
      <c r="AC20" s="275"/>
      <c r="AD20" s="275"/>
      <c r="AE20" s="275"/>
      <c r="AF20" s="276"/>
      <c r="AG20" s="276"/>
      <c r="AH20" s="275"/>
      <c r="AI20" s="275"/>
      <c r="AJ20" s="275"/>
    </row>
    <row r="21" spans="1:37" s="596" customFormat="1" ht="13.5" customHeight="1">
      <c r="A21" s="784" t="str">
        <f>CNC!A12</f>
        <v>CNC SATURN</v>
      </c>
      <c r="B21" s="693" t="str">
        <f>CNC!B12</f>
        <v>3CGSDN1NC</v>
      </c>
      <c r="C21" s="694">
        <f>C20+2</f>
        <v>45966</v>
      </c>
      <c r="D21" s="785"/>
      <c r="E21" s="422">
        <f>C21+9</f>
        <v>45975</v>
      </c>
      <c r="F21" s="422">
        <f>C21+8</f>
        <v>45974</v>
      </c>
      <c r="G21" s="578">
        <f>C21+7</f>
        <v>45973</v>
      </c>
      <c r="H21" s="578">
        <f>C21+6</f>
        <v>45972</v>
      </c>
      <c r="I21" s="600" t="s">
        <v>11</v>
      </c>
      <c r="J21" s="600" t="s">
        <v>11</v>
      </c>
      <c r="K21" s="600" t="s">
        <v>11</v>
      </c>
      <c r="L21" s="600" t="s">
        <v>11</v>
      </c>
      <c r="M21" s="600" t="s">
        <v>11</v>
      </c>
      <c r="N21" s="600" t="s">
        <v>11</v>
      </c>
      <c r="O21" s="600" t="s">
        <v>11</v>
      </c>
      <c r="P21" s="601">
        <v>0.66666666666666663</v>
      </c>
      <c r="Q21" s="593">
        <f>C21-1</f>
        <v>45965</v>
      </c>
      <c r="R21" s="594" t="s">
        <v>259</v>
      </c>
      <c r="S21" s="61"/>
      <c r="T21" s="61"/>
      <c r="U21" s="61"/>
      <c r="V21" s="61"/>
      <c r="W21" s="61"/>
      <c r="X21" s="61"/>
      <c r="Y21" s="61"/>
      <c r="Z21" s="61"/>
      <c r="AA21" s="61"/>
      <c r="AB21" s="595"/>
      <c r="AC21" s="595"/>
      <c r="AD21" s="595"/>
      <c r="AE21" s="595"/>
      <c r="AF21" s="591"/>
      <c r="AG21" s="591"/>
      <c r="AH21" s="595"/>
      <c r="AI21" s="595"/>
      <c r="AJ21" s="595"/>
    </row>
    <row r="22" spans="1:37" s="243" customFormat="1" ht="13.5" customHeight="1">
      <c r="A22" s="783" t="str">
        <f>EVR!A10</f>
        <v xml:space="preserve">EVER OPUS </v>
      </c>
      <c r="B22" s="565" t="str">
        <f>EVR!B10</f>
        <v>1713-061N</v>
      </c>
      <c r="C22" s="423">
        <f>C20+2</f>
        <v>45966</v>
      </c>
      <c r="D22" s="424" t="s">
        <v>11</v>
      </c>
      <c r="E22" s="424" t="s">
        <v>11</v>
      </c>
      <c r="F22" s="422">
        <f>C22+11</f>
        <v>45977</v>
      </c>
      <c r="G22" s="422">
        <f>C22+9</f>
        <v>45975</v>
      </c>
      <c r="H22" s="422">
        <f>C22+8</f>
        <v>45974</v>
      </c>
      <c r="I22" s="424" t="s">
        <v>11</v>
      </c>
      <c r="J22" s="424" t="s">
        <v>11</v>
      </c>
      <c r="K22" s="424" t="s">
        <v>11</v>
      </c>
      <c r="L22" s="422">
        <f>C22+10</f>
        <v>45976</v>
      </c>
      <c r="M22" s="424" t="s">
        <v>11</v>
      </c>
      <c r="N22" s="424" t="s">
        <v>11</v>
      </c>
      <c r="O22" s="422">
        <f>C22+10</f>
        <v>45976</v>
      </c>
      <c r="P22" s="425">
        <v>0.70833333333333337</v>
      </c>
      <c r="Q22" s="424">
        <f>C22-1</f>
        <v>45965</v>
      </c>
      <c r="R22" s="427" t="s">
        <v>136</v>
      </c>
      <c r="S22" s="61"/>
      <c r="T22" s="61"/>
      <c r="U22" s="61"/>
      <c r="V22" s="61"/>
      <c r="W22" s="61"/>
      <c r="X22" s="61"/>
      <c r="Y22" s="61"/>
      <c r="Z22" s="61"/>
      <c r="AA22" s="61"/>
      <c r="AB22" s="276"/>
      <c r="AC22" s="276"/>
      <c r="AD22" s="276"/>
      <c r="AE22" s="276"/>
      <c r="AF22" s="275"/>
      <c r="AG22" s="275"/>
      <c r="AH22" s="275"/>
      <c r="AI22" s="275"/>
      <c r="AJ22" s="275"/>
    </row>
    <row r="23" spans="1:37" s="243" customFormat="1" ht="13.5" customHeight="1">
      <c r="A23" s="426" t="str">
        <f>EVR!A25</f>
        <v xml:space="preserve">UNI-PREMIER </v>
      </c>
      <c r="B23" s="565" t="str">
        <f>EVR!B25</f>
        <v xml:space="preserve"> 0343-438N</v>
      </c>
      <c r="C23" s="423">
        <f>C22</f>
        <v>45966</v>
      </c>
      <c r="D23" s="422">
        <f>C23+8</f>
        <v>45974</v>
      </c>
      <c r="E23" s="422">
        <f>C23+8</f>
        <v>45974</v>
      </c>
      <c r="F23" s="422"/>
      <c r="G23" s="422"/>
      <c r="H23" s="422"/>
      <c r="I23" s="424"/>
      <c r="J23" s="422">
        <f>C23+11</f>
        <v>45977</v>
      </c>
      <c r="K23" s="424"/>
      <c r="L23" s="422"/>
      <c r="M23" s="424"/>
      <c r="N23" s="424"/>
      <c r="O23" s="422"/>
      <c r="P23" s="425">
        <v>0.125</v>
      </c>
      <c r="Q23" s="424">
        <f>C23</f>
        <v>45966</v>
      </c>
      <c r="R23" s="427" t="s">
        <v>136</v>
      </c>
      <c r="S23" s="61"/>
      <c r="T23" s="61"/>
      <c r="U23" s="61"/>
      <c r="V23" s="61"/>
      <c r="W23" s="61"/>
      <c r="X23" s="61"/>
      <c r="Y23" s="61"/>
      <c r="Z23" s="61"/>
      <c r="AA23" s="61"/>
      <c r="AB23" s="276"/>
      <c r="AC23" s="276"/>
      <c r="AD23" s="276"/>
      <c r="AE23" s="276"/>
      <c r="AF23" s="276"/>
      <c r="AG23" s="276"/>
      <c r="AH23" s="276"/>
      <c r="AI23" s="276"/>
      <c r="AJ23" s="276"/>
    </row>
    <row r="24" spans="1:37" s="699" customFormat="1" ht="13.5" customHeight="1">
      <c r="A24" s="692" t="s">
        <v>417</v>
      </c>
      <c r="B24" s="882" t="s">
        <v>447</v>
      </c>
      <c r="C24" s="694">
        <f>C22</f>
        <v>45966</v>
      </c>
      <c r="D24" s="695" t="s">
        <v>11</v>
      </c>
      <c r="E24" s="695" t="s">
        <v>11</v>
      </c>
      <c r="F24" s="695" t="s">
        <v>11</v>
      </c>
      <c r="G24" s="695" t="s">
        <v>11</v>
      </c>
      <c r="H24" s="695" t="s">
        <v>11</v>
      </c>
      <c r="I24" s="695" t="s">
        <v>11</v>
      </c>
      <c r="J24" s="695" t="s">
        <v>11</v>
      </c>
      <c r="K24" s="695">
        <f>C24+15</f>
        <v>45981</v>
      </c>
      <c r="L24" s="695" t="s">
        <v>11</v>
      </c>
      <c r="M24" s="695">
        <f>C24+15</f>
        <v>45981</v>
      </c>
      <c r="N24" s="695" t="s">
        <v>11</v>
      </c>
      <c r="O24" s="695" t="s">
        <v>11</v>
      </c>
      <c r="P24" s="696">
        <v>0.83333333333333337</v>
      </c>
      <c r="Q24" s="695">
        <f>C24-1</f>
        <v>45965</v>
      </c>
      <c r="R24" s="697" t="s">
        <v>16</v>
      </c>
      <c r="S24" s="590"/>
      <c r="T24" s="590"/>
      <c r="U24" s="590"/>
      <c r="V24" s="590"/>
      <c r="W24" s="590"/>
      <c r="X24" s="590"/>
      <c r="Y24" s="590"/>
      <c r="Z24" s="590"/>
      <c r="AA24" s="590"/>
      <c r="AB24" s="595"/>
      <c r="AC24" s="595"/>
      <c r="AD24" s="595"/>
      <c r="AE24" s="595"/>
      <c r="AF24" s="595"/>
      <c r="AG24" s="595"/>
      <c r="AH24" s="591"/>
      <c r="AI24" s="591"/>
      <c r="AJ24" s="591"/>
    </row>
    <row r="25" spans="1:37" s="243" customFormat="1" ht="13.5" customHeight="1">
      <c r="A25" s="426" t="str">
        <f>'ONE JT1'!A10</f>
        <v>ADDISON</v>
      </c>
      <c r="B25" s="565" t="str">
        <f>'ONE JV2'!B10</f>
        <v xml:space="preserve"> 531N</v>
      </c>
      <c r="C25" s="423">
        <f>C24</f>
        <v>45966</v>
      </c>
      <c r="D25" s="422">
        <f>C25+7</f>
        <v>45973</v>
      </c>
      <c r="E25" s="422">
        <f>C25+8</f>
        <v>45974</v>
      </c>
      <c r="F25" s="422">
        <f>C25+9</f>
        <v>45975</v>
      </c>
      <c r="G25" s="424" t="s">
        <v>11</v>
      </c>
      <c r="H25" s="424" t="s">
        <v>11</v>
      </c>
      <c r="I25" s="424" t="s">
        <v>11</v>
      </c>
      <c r="J25" s="424" t="s">
        <v>11</v>
      </c>
      <c r="K25" s="424" t="s">
        <v>11</v>
      </c>
      <c r="L25" s="424" t="s">
        <v>11</v>
      </c>
      <c r="M25" s="424" t="s">
        <v>11</v>
      </c>
      <c r="N25" s="424" t="s">
        <v>11</v>
      </c>
      <c r="O25" s="422">
        <f>C25+9</f>
        <v>45975</v>
      </c>
      <c r="P25" s="425">
        <v>0.375</v>
      </c>
      <c r="Q25" s="424">
        <f>C25</f>
        <v>45966</v>
      </c>
      <c r="R25" s="427" t="s">
        <v>190</v>
      </c>
      <c r="S25" s="590"/>
      <c r="T25" s="590"/>
      <c r="U25" s="590"/>
      <c r="V25" s="590"/>
      <c r="W25" s="590"/>
      <c r="X25" s="590"/>
      <c r="Y25" s="590"/>
      <c r="Z25" s="590"/>
      <c r="AA25" s="590"/>
      <c r="AB25" s="275"/>
      <c r="AC25" s="275"/>
      <c r="AD25" s="275"/>
      <c r="AE25" s="275"/>
      <c r="AF25" s="276"/>
      <c r="AG25" s="276"/>
      <c r="AH25" s="275"/>
      <c r="AI25" s="275"/>
      <c r="AJ25" s="275"/>
    </row>
    <row r="26" spans="1:37" s="243" customFormat="1" ht="13.5" customHeight="1">
      <c r="A26" s="426" t="str">
        <f>SITC!A29</f>
        <v>SITC JIANGSU</v>
      </c>
      <c r="B26" s="565" t="str">
        <f>SITC!B29</f>
        <v>2523N</v>
      </c>
      <c r="C26" s="423">
        <f>C25</f>
        <v>45966</v>
      </c>
      <c r="D26" s="422"/>
      <c r="E26" s="422"/>
      <c r="F26" s="422">
        <f>C26+11</f>
        <v>45977</v>
      </c>
      <c r="G26" s="424">
        <f>C26+9</f>
        <v>45975</v>
      </c>
      <c r="H26" s="424">
        <f>C26+8</f>
        <v>45974</v>
      </c>
      <c r="I26" s="424"/>
      <c r="J26" s="424"/>
      <c r="K26" s="424"/>
      <c r="L26" s="424"/>
      <c r="M26" s="424"/>
      <c r="N26" s="424"/>
      <c r="O26" s="422"/>
      <c r="P26" s="425">
        <v>0.70833333333333337</v>
      </c>
      <c r="Q26" s="424">
        <f>C26-1</f>
        <v>45965</v>
      </c>
      <c r="R26" s="427" t="s">
        <v>229</v>
      </c>
      <c r="S26" s="590"/>
      <c r="T26" s="590"/>
      <c r="U26" s="590"/>
      <c r="V26" s="590"/>
      <c r="W26" s="590"/>
      <c r="X26" s="590"/>
      <c r="Y26" s="590"/>
      <c r="Z26" s="590"/>
      <c r="AA26" s="590"/>
      <c r="AB26" s="275"/>
      <c r="AC26" s="275"/>
      <c r="AD26" s="275"/>
      <c r="AE26" s="275"/>
      <c r="AF26" s="276"/>
      <c r="AG26" s="276"/>
      <c r="AH26" s="275"/>
      <c r="AI26" s="275"/>
      <c r="AJ26" s="275"/>
    </row>
    <row r="27" spans="1:37" s="259" customFormat="1" ht="14.25" customHeight="1">
      <c r="A27" s="426" t="str">
        <f>'ONE JV2'!A10</f>
        <v>NYK CLARA</v>
      </c>
      <c r="B27" s="565" t="str">
        <f>'ONE JT1'!B10</f>
        <v xml:space="preserve"> 044N</v>
      </c>
      <c r="C27" s="423">
        <f>C13+7</f>
        <v>45967</v>
      </c>
      <c r="D27" s="424" t="s">
        <v>11</v>
      </c>
      <c r="E27" s="424" t="s">
        <v>11</v>
      </c>
      <c r="F27" s="424" t="s">
        <v>11</v>
      </c>
      <c r="G27" s="422">
        <f>C27+9</f>
        <v>45976</v>
      </c>
      <c r="H27" s="422">
        <f>C27+8</f>
        <v>45975</v>
      </c>
      <c r="I27" s="424" t="s">
        <v>11</v>
      </c>
      <c r="J27" s="424" t="s">
        <v>11</v>
      </c>
      <c r="K27" s="424" t="s">
        <v>11</v>
      </c>
      <c r="L27" s="422">
        <f>C27+6</f>
        <v>45973</v>
      </c>
      <c r="M27" s="424" t="s">
        <v>11</v>
      </c>
      <c r="N27" s="424" t="s">
        <v>11</v>
      </c>
      <c r="O27" s="424" t="s">
        <v>11</v>
      </c>
      <c r="P27" s="425">
        <v>0.91666666666666663</v>
      </c>
      <c r="Q27" s="424">
        <f>C27-2</f>
        <v>45965</v>
      </c>
      <c r="R27" s="427" t="s">
        <v>190</v>
      </c>
      <c r="S27" s="590"/>
      <c r="T27" s="590"/>
      <c r="U27" s="590"/>
      <c r="V27" s="590"/>
      <c r="W27" s="590"/>
      <c r="X27" s="590"/>
      <c r="Y27" s="590"/>
      <c r="Z27" s="590"/>
      <c r="AA27" s="590"/>
      <c r="AB27" s="275"/>
      <c r="AC27" s="275"/>
      <c r="AD27" s="275"/>
      <c r="AE27" s="275"/>
      <c r="AF27" s="276"/>
      <c r="AG27" s="276"/>
      <c r="AH27" s="275"/>
      <c r="AI27" s="275"/>
      <c r="AJ27" s="275"/>
    </row>
    <row r="28" spans="1:37" s="259" customFormat="1" ht="13.5" customHeight="1">
      <c r="A28" s="426" t="str">
        <f>IF(VLOOKUP(INDEX(WH!$B$9:$K$56,MATCH(C28,WH!$K$9:$K$56,0),1),WH!$B$9:$K$56,5,0)=GENERAL!P28,INDEX(WH!$B$9:$K$56,MATCH(C28,WH!$K$9:$K$56,0),1),INDEX(WH!$B$9:$K$56,MATCH(C28,WH!$K$9:$K$56,0)+1,1))</f>
        <v>WAN HAI 296</v>
      </c>
      <c r="B28" s="565" t="str">
        <f>CONCATENATE(IF(VLOOKUP(INDEX(WH!$B$9:$K$56,MATCH(C28,WH!$K$9:$K$56,0),1),WH!$B$9:$K$56,5,0)=GENERAL!P28,INDEX(WH!$B$9:$K$56,MATCH(C28,WH!$K$9:$K$56,0),2),INDEX(WH!$B$9:$K$56,MATCH(C28,WH!$K$9:$K$56,0)+1,2)),TEXT(IF(VLOOKUP(INDEX(WH!$B$9:$K$56,MATCH(C28,WH!$K$9:$K$56,0),1),WH!$B$9:$K$56,5,0)=GENERAL!P28,INDEX(WH!$B$9:$K$56,MATCH(C28,WH!$K$9:$K$56,0),3),INDEX(WH!$B$9:$K$56,MATCH(C28,WH!$K$9:$K$56,0)+1,3)),"00#"))</f>
        <v>N049</v>
      </c>
      <c r="C28" s="423">
        <f>C27+2</f>
        <v>45969</v>
      </c>
      <c r="D28" s="422">
        <f>C28+10</f>
        <v>45979</v>
      </c>
      <c r="E28" s="422">
        <f>C28+9</f>
        <v>45978</v>
      </c>
      <c r="F28" s="424" t="s">
        <v>11</v>
      </c>
      <c r="G28" s="424" t="s">
        <v>11</v>
      </c>
      <c r="H28" s="424" t="s">
        <v>11</v>
      </c>
      <c r="I28" s="424">
        <f>C28+18</f>
        <v>45987</v>
      </c>
      <c r="J28" s="422">
        <f>C28+7</f>
        <v>45976</v>
      </c>
      <c r="K28" s="424" t="s">
        <v>11</v>
      </c>
      <c r="L28" s="424" t="s">
        <v>11</v>
      </c>
      <c r="M28" s="424" t="s">
        <v>11</v>
      </c>
      <c r="N28" s="424" t="s">
        <v>11</v>
      </c>
      <c r="O28" s="424">
        <f>C28+12</f>
        <v>45981</v>
      </c>
      <c r="P28" s="425">
        <v>0.16666666666666666</v>
      </c>
      <c r="Q28" s="424">
        <f>C28-1</f>
        <v>45968</v>
      </c>
      <c r="R28" s="427" t="s">
        <v>18</v>
      </c>
      <c r="S28" s="61"/>
      <c r="T28" s="61"/>
      <c r="U28" s="61"/>
      <c r="V28" s="61"/>
      <c r="W28" s="61"/>
      <c r="X28" s="61"/>
      <c r="Y28" s="61"/>
      <c r="Z28" s="61"/>
      <c r="AA28" s="61"/>
      <c r="AB28" s="276"/>
      <c r="AC28" s="276"/>
      <c r="AD28" s="275"/>
      <c r="AE28" s="275"/>
      <c r="AF28" s="275"/>
      <c r="AG28" s="276"/>
      <c r="AH28" s="276"/>
      <c r="AI28" s="275"/>
      <c r="AJ28" s="275"/>
      <c r="AK28" s="275"/>
    </row>
    <row r="29" spans="1:37" s="259" customFormat="1" ht="13.5" customHeight="1">
      <c r="A29" s="426" t="str">
        <f>'SINOTRANS ( ORIMAS)'!A12</f>
        <v>MILD ORCHID</v>
      </c>
      <c r="B29" s="565" t="str">
        <f>'SINOTRANS ( ORIMAS)'!B12</f>
        <v>2544N</v>
      </c>
      <c r="C29" s="423">
        <f>C28</f>
        <v>45969</v>
      </c>
      <c r="D29" s="422">
        <f>C29+9</f>
        <v>45978</v>
      </c>
      <c r="E29" s="422">
        <f>C29+10</f>
        <v>45979</v>
      </c>
      <c r="F29" s="424" t="s">
        <v>11</v>
      </c>
      <c r="G29" s="424" t="s">
        <v>11</v>
      </c>
      <c r="H29" s="424" t="s">
        <v>11</v>
      </c>
      <c r="I29" s="424" t="s">
        <v>11</v>
      </c>
      <c r="J29" s="424" t="s">
        <v>11</v>
      </c>
      <c r="K29" s="424" t="s">
        <v>11</v>
      </c>
      <c r="L29" s="424" t="s">
        <v>11</v>
      </c>
      <c r="M29" s="424" t="s">
        <v>11</v>
      </c>
      <c r="N29" s="424" t="s">
        <v>11</v>
      </c>
      <c r="O29" s="424" t="s">
        <v>11</v>
      </c>
      <c r="P29" s="425">
        <v>0.95833333333333337</v>
      </c>
      <c r="Q29" s="424">
        <f>C29-2</f>
        <v>45967</v>
      </c>
      <c r="R29" s="427" t="s">
        <v>321</v>
      </c>
      <c r="S29" s="61"/>
      <c r="T29" s="61"/>
      <c r="U29" s="61"/>
      <c r="V29" s="61"/>
      <c r="W29" s="61"/>
      <c r="X29" s="61"/>
      <c r="Y29" s="61"/>
      <c r="Z29" s="61"/>
      <c r="AA29" s="61"/>
      <c r="AB29" s="276"/>
      <c r="AC29" s="276"/>
      <c r="AD29" s="275"/>
      <c r="AE29" s="275"/>
      <c r="AF29" s="275"/>
      <c r="AG29" s="276"/>
      <c r="AH29" s="276"/>
      <c r="AI29" s="275"/>
      <c r="AJ29" s="275"/>
      <c r="AK29" s="275"/>
    </row>
    <row r="30" spans="1:37" s="259" customFormat="1" ht="13.5" customHeight="1">
      <c r="A30" s="426" t="str">
        <f>'ONE JSM'!A12</f>
        <v>WAN HAI 331</v>
      </c>
      <c r="B30" s="565" t="str">
        <f>'ONE JSM'!B12</f>
        <v xml:space="preserve"> 017N</v>
      </c>
      <c r="C30" s="423">
        <f>C28</f>
        <v>45969</v>
      </c>
      <c r="D30" s="424" t="s">
        <v>11</v>
      </c>
      <c r="E30" s="422">
        <f>C30+11</f>
        <v>45980</v>
      </c>
      <c r="F30" s="422">
        <f>C30+10</f>
        <v>45979</v>
      </c>
      <c r="G30" s="422">
        <f>C30+8</f>
        <v>45977</v>
      </c>
      <c r="H30" s="422">
        <f>C30+7</f>
        <v>45976</v>
      </c>
      <c r="I30" s="424" t="s">
        <v>11</v>
      </c>
      <c r="J30" s="424" t="s">
        <v>11</v>
      </c>
      <c r="K30" s="424" t="s">
        <v>11</v>
      </c>
      <c r="L30" s="422">
        <f>C30+9</f>
        <v>45978</v>
      </c>
      <c r="M30" s="424" t="s">
        <v>11</v>
      </c>
      <c r="N30" s="422">
        <f>C30+7</f>
        <v>45976</v>
      </c>
      <c r="O30" s="424" t="s">
        <v>11</v>
      </c>
      <c r="P30" s="425">
        <v>0.58333333333333337</v>
      </c>
      <c r="Q30" s="424">
        <f>C30-2</f>
        <v>45967</v>
      </c>
      <c r="R30" s="427" t="s">
        <v>190</v>
      </c>
      <c r="S30" s="61"/>
      <c r="T30" s="61"/>
      <c r="U30" s="61"/>
      <c r="V30" s="61"/>
      <c r="W30" s="61"/>
      <c r="X30" s="61"/>
      <c r="Y30" s="61"/>
      <c r="Z30" s="61"/>
      <c r="AA30" s="61"/>
      <c r="AB30" s="275"/>
      <c r="AC30" s="275"/>
      <c r="AD30" s="276"/>
      <c r="AE30" s="276"/>
      <c r="AF30" s="276"/>
      <c r="AG30" s="275"/>
      <c r="AH30" s="275"/>
      <c r="AI30" s="276"/>
      <c r="AJ30" s="276"/>
      <c r="AK30" s="276"/>
    </row>
    <row r="31" spans="1:37" s="259" customFormat="1" ht="13.5" customHeight="1">
      <c r="A31" s="426" t="str">
        <f>KMTC!A11</f>
        <v>AMOUREUX</v>
      </c>
      <c r="B31" s="565" t="str">
        <f>KMTC!B11</f>
        <v>2523N</v>
      </c>
      <c r="C31" s="423">
        <f>C30+1</f>
        <v>45970</v>
      </c>
      <c r="D31" s="424" t="s">
        <v>11</v>
      </c>
      <c r="E31" s="424" t="s">
        <v>11</v>
      </c>
      <c r="F31" s="422">
        <f>C31+7</f>
        <v>45977</v>
      </c>
      <c r="G31" s="422">
        <f>C31+10</f>
        <v>45980</v>
      </c>
      <c r="H31" s="422">
        <f>C31+9</f>
        <v>45979</v>
      </c>
      <c r="I31" s="424" t="s">
        <v>11</v>
      </c>
      <c r="J31" s="424" t="s">
        <v>11</v>
      </c>
      <c r="K31" s="424" t="s">
        <v>11</v>
      </c>
      <c r="L31" s="424" t="s">
        <v>11</v>
      </c>
      <c r="M31" s="424" t="s">
        <v>11</v>
      </c>
      <c r="N31" s="424" t="s">
        <v>11</v>
      </c>
      <c r="O31" s="424" t="s">
        <v>11</v>
      </c>
      <c r="P31" s="425">
        <v>4.1666666666666664E-2</v>
      </c>
      <c r="Q31" s="424">
        <f>C31-1</f>
        <v>45969</v>
      </c>
      <c r="R31" s="427" t="s">
        <v>16</v>
      </c>
      <c r="S31" s="61"/>
      <c r="T31" s="61"/>
      <c r="U31" s="61"/>
      <c r="V31" s="61"/>
      <c r="W31" s="61"/>
      <c r="X31" s="61"/>
      <c r="Y31" s="61"/>
      <c r="Z31" s="61"/>
      <c r="AA31" s="61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</row>
    <row r="32" spans="1:37" s="259" customFormat="1" ht="13.5" customHeight="1">
      <c r="A32" s="426" t="str">
        <f>IF(VLOOKUP(INDEX(WH!$B$9:$K$56,MATCH(C32,WH!$K$9:$K$56,0),1),WH!$B$9:$K$56,5,0)=GENERAL!P32,INDEX(WH!$B$9:$K$56,MATCH(C32,WH!$K$9:$K$56,0),1),INDEX(WH!$B$9:$K$56,MATCH(C32,WH!$K$9:$K$56,0)+1,1))</f>
        <v>OMIT</v>
      </c>
      <c r="B32" s="565" t="str">
        <f>CONCATENATE(IF(VLOOKUP(INDEX(WH!$B$9:$K$56,MATCH(C32,WH!$K$9:$K$56,0),1),WH!$B$9:$K$56,5,0)=GENERAL!P32,INDEX(WH!$B$9:$K$56,MATCH(C32,WH!$K$9:$K$56,0),2),INDEX(WH!$B$9:$K$56,MATCH(C32,WH!$K$9:$K$56,0)+1,2)),TEXT(IF(VLOOKUP(INDEX(WH!$B$9:$K$56,MATCH(C32,WH!$K$9:$K$56,0),1),WH!$B$9:$K$56,5,0)=GENERAL!P32,INDEX(WH!$B$9:$K$56,MATCH(C32,WH!$K$9:$K$56,0),3),INDEX(WH!$B$9:$K$56,MATCH(C32,WH!$K$9:$K$56,0)+1,3)),"00#"))</f>
        <v>N00</v>
      </c>
      <c r="C32" s="423">
        <f>C31</f>
        <v>45970</v>
      </c>
      <c r="D32" s="424" t="s">
        <v>11</v>
      </c>
      <c r="E32" s="424" t="s">
        <v>11</v>
      </c>
      <c r="F32" s="424" t="s">
        <v>11</v>
      </c>
      <c r="G32" s="422">
        <f>C32+8</f>
        <v>45978</v>
      </c>
      <c r="H32" s="422">
        <f>C32+8</f>
        <v>45978</v>
      </c>
      <c r="I32" s="424" t="s">
        <v>11</v>
      </c>
      <c r="J32" s="424" t="s">
        <v>11</v>
      </c>
      <c r="K32" s="424" t="s">
        <v>11</v>
      </c>
      <c r="L32" s="424" t="s">
        <v>11</v>
      </c>
      <c r="M32" s="424" t="s">
        <v>11</v>
      </c>
      <c r="N32" s="424" t="s">
        <v>11</v>
      </c>
      <c r="O32" s="424" t="s">
        <v>11</v>
      </c>
      <c r="P32" s="425">
        <v>0.75</v>
      </c>
      <c r="Q32" s="424">
        <f>C32-1</f>
        <v>45969</v>
      </c>
      <c r="R32" s="427" t="s">
        <v>18</v>
      </c>
      <c r="S32" s="61"/>
      <c r="T32" s="61"/>
      <c r="U32" s="61"/>
      <c r="V32" s="61"/>
      <c r="W32" s="61"/>
      <c r="X32" s="61"/>
      <c r="Y32" s="61"/>
      <c r="Z32" s="61"/>
      <c r="AA32" s="61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</row>
    <row r="33" spans="1:37" s="493" customFormat="1" ht="13.5" customHeight="1" thickBot="1">
      <c r="A33" s="485"/>
      <c r="B33" s="486"/>
      <c r="C33" s="486">
        <f>C31+1</f>
        <v>45971</v>
      </c>
      <c r="D33" s="486">
        <f>C33+7</f>
        <v>45978</v>
      </c>
      <c r="E33" s="486">
        <f>C33+8</f>
        <v>45979</v>
      </c>
      <c r="F33" s="486" t="s">
        <v>11</v>
      </c>
      <c r="G33" s="486" t="s">
        <v>11</v>
      </c>
      <c r="H33" s="487" t="s">
        <v>11</v>
      </c>
      <c r="I33" s="485">
        <f>C33+10</f>
        <v>45981</v>
      </c>
      <c r="J33" s="486" t="s">
        <v>11</v>
      </c>
      <c r="K33" s="486" t="s">
        <v>11</v>
      </c>
      <c r="L33" s="486" t="s">
        <v>11</v>
      </c>
      <c r="M33" s="486" t="s">
        <v>11</v>
      </c>
      <c r="N33" s="486" t="s">
        <v>11</v>
      </c>
      <c r="O33" s="486" t="s">
        <v>11</v>
      </c>
      <c r="P33" s="487">
        <v>0.99930555555555556</v>
      </c>
      <c r="Q33" s="486">
        <f>C33-2</f>
        <v>45969</v>
      </c>
      <c r="R33" s="488" t="s">
        <v>17</v>
      </c>
      <c r="S33" s="61"/>
      <c r="T33" s="61"/>
      <c r="U33" s="61"/>
      <c r="V33" s="61"/>
      <c r="W33" s="61"/>
      <c r="X33" s="61"/>
      <c r="Y33" s="61"/>
      <c r="Z33" s="61"/>
      <c r="AA33" s="6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</row>
    <row r="34" spans="1:37" s="259" customFormat="1" ht="13.5" customHeight="1" thickBot="1">
      <c r="A34" s="783" t="str">
        <f>IF(VLOOKUP(INDEX(WH!$B$9:$K$56,MATCH(C34,WH!$K$9:$K$56,0),1),WH!$B$9:$K$56,10,0)=GENERAL!P34,INDEX(WH!$B$9:$K$56,MATCH(C34,WH!$K$9:$K$56,0),1),INDEX(WH!$B$9:$K$56,MATCH(C34,WH!$K$9:$K$56,0)+1,1))</f>
        <v>WAN HAI 290</v>
      </c>
      <c r="B34" s="565" t="str">
        <f>CONCATENATE(IF(VLOOKUP(INDEX(WH!$B$9:$K$56,MATCH(C34,WH!$K$9:$K$56,0),1),WH!$B$9:$K$56,10,0)=GENERAL!C34,INDEX(WH!$B$9:$K$56,MATCH(C34,WH!$K$9:$K$56,0),2),INDEX(WH!$B$9:$K$56,MATCH(C34,WH!$K$9:$K$56,0)+1,2)),TEXT(IF(VLOOKUP(INDEX(WH!$B$9:$K$56,MATCH(C34,WH!$K$9:$K$56,0),1),WH!$B$9:$K$56,5,0)=GENERAL!C34,INDEX(WH!$B$9:$K$56,MATCH(C34,WH!$K$9:$K$56,0),3),INDEX(WH!$B$9:$K$56,MATCH(C34,WH!$K$9:$K$56,0)+1,3)),"00#"))</f>
        <v>N075</v>
      </c>
      <c r="C34" s="423">
        <f>C20+7</f>
        <v>45971</v>
      </c>
      <c r="D34" s="424">
        <f>C34+8</f>
        <v>45979</v>
      </c>
      <c r="E34" s="424">
        <f>C34+14</f>
        <v>45985</v>
      </c>
      <c r="F34" s="424" t="s">
        <v>11</v>
      </c>
      <c r="G34" s="422">
        <f>C34+10</f>
        <v>45981</v>
      </c>
      <c r="H34" s="422">
        <f>C34+9</f>
        <v>45980</v>
      </c>
      <c r="I34" s="424" t="s">
        <v>11</v>
      </c>
      <c r="J34" s="424"/>
      <c r="K34" s="424" t="s">
        <v>11</v>
      </c>
      <c r="L34" s="424" t="s">
        <v>11</v>
      </c>
      <c r="M34" s="424" t="s">
        <v>11</v>
      </c>
      <c r="N34" s="424" t="s">
        <v>11</v>
      </c>
      <c r="O34" s="424" t="s">
        <v>11</v>
      </c>
      <c r="P34" s="425">
        <v>0.4993055555555555</v>
      </c>
      <c r="Q34" s="424">
        <f>C34-1</f>
        <v>45970</v>
      </c>
      <c r="R34" s="427" t="s">
        <v>18</v>
      </c>
      <c r="S34" s="61"/>
      <c r="T34" s="61"/>
      <c r="U34" s="61"/>
      <c r="V34" s="61"/>
      <c r="W34" s="61"/>
      <c r="X34" s="61"/>
      <c r="Y34" s="61"/>
      <c r="Z34" s="61"/>
      <c r="AA34" s="61"/>
      <c r="AB34" s="276"/>
      <c r="AC34" s="275"/>
      <c r="AD34" s="275"/>
      <c r="AE34" s="275"/>
      <c r="AF34" s="276"/>
      <c r="AG34" s="276"/>
      <c r="AH34" s="275"/>
      <c r="AI34" s="275"/>
      <c r="AJ34" s="275"/>
      <c r="AK34" s="276"/>
    </row>
    <row r="35" spans="1:37" s="596" customFormat="1" ht="13.5" customHeight="1">
      <c r="A35" s="784" t="str">
        <f>CNC!A13</f>
        <v>PANAY</v>
      </c>
      <c r="B35" s="693" t="str">
        <f>CNC!B13</f>
        <v>3CGIMN1NC</v>
      </c>
      <c r="C35" s="694">
        <f>C34+2</f>
        <v>45973</v>
      </c>
      <c r="D35" s="785"/>
      <c r="E35" s="422">
        <f>C35+9</f>
        <v>45982</v>
      </c>
      <c r="F35" s="422">
        <f>C35+8</f>
        <v>45981</v>
      </c>
      <c r="G35" s="422">
        <f>C35+7</f>
        <v>45980</v>
      </c>
      <c r="H35" s="422">
        <f>C35+6</f>
        <v>45979</v>
      </c>
      <c r="I35" s="600" t="s">
        <v>11</v>
      </c>
      <c r="J35" s="600" t="s">
        <v>11</v>
      </c>
      <c r="K35" s="600" t="s">
        <v>11</v>
      </c>
      <c r="L35" s="600" t="s">
        <v>11</v>
      </c>
      <c r="M35" s="600" t="s">
        <v>11</v>
      </c>
      <c r="N35" s="600" t="s">
        <v>11</v>
      </c>
      <c r="O35" s="600" t="s">
        <v>11</v>
      </c>
      <c r="P35" s="601">
        <v>0.66666666666666663</v>
      </c>
      <c r="Q35" s="593">
        <f>C35-1</f>
        <v>45972</v>
      </c>
      <c r="R35" s="594" t="s">
        <v>259</v>
      </c>
      <c r="S35" s="61"/>
      <c r="T35" s="61"/>
      <c r="U35" s="61"/>
      <c r="V35" s="61"/>
      <c r="W35" s="61"/>
      <c r="X35" s="61"/>
      <c r="Y35" s="61"/>
      <c r="Z35" s="61"/>
      <c r="AA35" s="61"/>
      <c r="AB35" s="595"/>
      <c r="AC35" s="595"/>
      <c r="AD35" s="595"/>
      <c r="AE35" s="595"/>
      <c r="AF35" s="595"/>
      <c r="AG35" s="595"/>
      <c r="AH35" s="595"/>
      <c r="AI35" s="595"/>
      <c r="AJ35" s="595"/>
      <c r="AK35" s="595"/>
    </row>
    <row r="36" spans="1:37" s="243" customFormat="1" ht="13.5" customHeight="1">
      <c r="A36" s="426" t="str">
        <f>EVR!A11</f>
        <v xml:space="preserve">EVER WARM </v>
      </c>
      <c r="B36" s="565" t="str">
        <f>EVR!B11</f>
        <v>1714-002N</v>
      </c>
      <c r="C36" s="423">
        <f>C34+2</f>
        <v>45973</v>
      </c>
      <c r="D36" s="424" t="s">
        <v>11</v>
      </c>
      <c r="E36" s="424" t="s">
        <v>11</v>
      </c>
      <c r="F36" s="422">
        <f>C36+11</f>
        <v>45984</v>
      </c>
      <c r="G36" s="422">
        <f>C36+9</f>
        <v>45982</v>
      </c>
      <c r="H36" s="422">
        <f>C36+8</f>
        <v>45981</v>
      </c>
      <c r="I36" s="424" t="s">
        <v>11</v>
      </c>
      <c r="J36" s="424" t="s">
        <v>11</v>
      </c>
      <c r="K36" s="424" t="s">
        <v>11</v>
      </c>
      <c r="L36" s="422">
        <f>C36+10</f>
        <v>45983</v>
      </c>
      <c r="M36" s="424" t="s">
        <v>11</v>
      </c>
      <c r="N36" s="424" t="s">
        <v>11</v>
      </c>
      <c r="O36" s="422">
        <f>C36+10</f>
        <v>45983</v>
      </c>
      <c r="P36" s="425">
        <v>0.70833333333333337</v>
      </c>
      <c r="Q36" s="424">
        <f>C36-1</f>
        <v>45972</v>
      </c>
      <c r="R36" s="427" t="s">
        <v>136</v>
      </c>
      <c r="S36" s="61"/>
      <c r="T36" s="61"/>
      <c r="U36" s="61"/>
      <c r="V36" s="61"/>
      <c r="W36" s="61"/>
      <c r="X36" s="61"/>
      <c r="Y36" s="61"/>
      <c r="Z36" s="61"/>
      <c r="AA36" s="61"/>
      <c r="AB36" s="275"/>
      <c r="AC36" s="276"/>
      <c r="AD36" s="276"/>
      <c r="AE36" s="276"/>
      <c r="AF36" s="275"/>
      <c r="AG36" s="275"/>
      <c r="AH36" s="276"/>
      <c r="AI36" s="276"/>
      <c r="AJ36" s="276"/>
      <c r="AK36" s="275"/>
    </row>
    <row r="37" spans="1:37" s="243" customFormat="1" ht="13.5" customHeight="1">
      <c r="A37" s="426" t="str">
        <f>EVR!A26</f>
        <v xml:space="preserve">UNI-POPULAR </v>
      </c>
      <c r="B37" s="565" t="str">
        <f>EVR!B26</f>
        <v xml:space="preserve"> 0344-496N</v>
      </c>
      <c r="C37" s="423">
        <f>C36</f>
        <v>45973</v>
      </c>
      <c r="D37" s="422">
        <f>C37+8</f>
        <v>45981</v>
      </c>
      <c r="E37" s="422">
        <f>C37+8</f>
        <v>45981</v>
      </c>
      <c r="F37" s="422"/>
      <c r="G37" s="422"/>
      <c r="H37" s="422"/>
      <c r="I37" s="424"/>
      <c r="J37" s="422">
        <f>C37+11</f>
        <v>45984</v>
      </c>
      <c r="K37" s="424"/>
      <c r="L37" s="422"/>
      <c r="M37" s="424"/>
      <c r="N37" s="424"/>
      <c r="O37" s="422"/>
      <c r="P37" s="425">
        <v>0.125</v>
      </c>
      <c r="Q37" s="424">
        <f>C37</f>
        <v>45973</v>
      </c>
      <c r="R37" s="427" t="s">
        <v>136</v>
      </c>
      <c r="S37" s="61"/>
      <c r="T37" s="61"/>
      <c r="U37" s="61"/>
      <c r="V37" s="61"/>
      <c r="W37" s="61"/>
      <c r="X37" s="61"/>
      <c r="Y37" s="61"/>
      <c r="Z37" s="61"/>
      <c r="AA37" s="61"/>
      <c r="AB37" s="276"/>
      <c r="AC37" s="276"/>
      <c r="AD37" s="276"/>
      <c r="AE37" s="276"/>
      <c r="AF37" s="276"/>
      <c r="AG37" s="276"/>
      <c r="AH37" s="276"/>
      <c r="AI37" s="276"/>
      <c r="AJ37" s="276"/>
    </row>
    <row r="38" spans="1:37" s="596" customFormat="1" ht="13.5" customHeight="1">
      <c r="A38" s="883" t="s">
        <v>415</v>
      </c>
      <c r="B38" s="693" t="s">
        <v>447</v>
      </c>
      <c r="C38" s="694">
        <f>C36</f>
        <v>45973</v>
      </c>
      <c r="D38" s="695" t="s">
        <v>11</v>
      </c>
      <c r="E38" s="695" t="s">
        <v>11</v>
      </c>
      <c r="F38" s="695" t="s">
        <v>11</v>
      </c>
      <c r="G38" s="695" t="s">
        <v>11</v>
      </c>
      <c r="H38" s="695" t="s">
        <v>11</v>
      </c>
      <c r="I38" s="695" t="s">
        <v>11</v>
      </c>
      <c r="J38" s="695" t="s">
        <v>11</v>
      </c>
      <c r="K38" s="695">
        <f>C38+15</f>
        <v>45988</v>
      </c>
      <c r="L38" s="698" t="s">
        <v>11</v>
      </c>
      <c r="M38" s="695">
        <f>C38+15</f>
        <v>45988</v>
      </c>
      <c r="N38" s="695" t="s">
        <v>11</v>
      </c>
      <c r="O38" s="695" t="s">
        <v>11</v>
      </c>
      <c r="P38" s="696">
        <v>0.83333333333333337</v>
      </c>
      <c r="Q38" s="695">
        <f>C38-1</f>
        <v>45972</v>
      </c>
      <c r="R38" s="697" t="s">
        <v>16</v>
      </c>
      <c r="S38" s="61"/>
      <c r="T38" s="61"/>
      <c r="U38" s="61"/>
      <c r="V38" s="61"/>
      <c r="W38" s="61"/>
      <c r="X38" s="61"/>
      <c r="Y38" s="61"/>
      <c r="Z38" s="61"/>
      <c r="AA38" s="61"/>
      <c r="AB38" s="595"/>
      <c r="AC38" s="595"/>
      <c r="AD38" s="591"/>
      <c r="AE38" s="595"/>
      <c r="AF38" s="595"/>
      <c r="AG38" s="595"/>
      <c r="AH38" s="595"/>
      <c r="AI38" s="595"/>
      <c r="AJ38" s="595"/>
      <c r="AK38" s="595"/>
    </row>
    <row r="39" spans="1:37" s="259" customFormat="1" ht="13.5" customHeight="1">
      <c r="A39" s="426" t="str">
        <f>'ONE JV2'!A11</f>
        <v xml:space="preserve">NYK PAULA </v>
      </c>
      <c r="B39" s="565" t="str">
        <f>'ONE JV2'!B11</f>
        <v>1026N</v>
      </c>
      <c r="C39" s="423">
        <f>C38</f>
        <v>45973</v>
      </c>
      <c r="D39" s="422">
        <f>C39+7</f>
        <v>45980</v>
      </c>
      <c r="E39" s="422">
        <f>C39+8</f>
        <v>45981</v>
      </c>
      <c r="F39" s="422">
        <f>C39+9</f>
        <v>45982</v>
      </c>
      <c r="G39" s="424" t="s">
        <v>11</v>
      </c>
      <c r="H39" s="424" t="s">
        <v>11</v>
      </c>
      <c r="I39" s="424" t="s">
        <v>11</v>
      </c>
      <c r="J39" s="424" t="s">
        <v>11</v>
      </c>
      <c r="K39" s="424" t="s">
        <v>11</v>
      </c>
      <c r="L39" s="424" t="s">
        <v>11</v>
      </c>
      <c r="M39" s="424" t="s">
        <v>11</v>
      </c>
      <c r="N39" s="424" t="s">
        <v>11</v>
      </c>
      <c r="O39" s="422">
        <f>C39+9</f>
        <v>45982</v>
      </c>
      <c r="P39" s="425">
        <v>0.375</v>
      </c>
      <c r="Q39" s="424">
        <f>C39</f>
        <v>45973</v>
      </c>
      <c r="R39" s="427" t="s">
        <v>190</v>
      </c>
      <c r="S39" s="61"/>
      <c r="T39" s="61"/>
      <c r="U39" s="61"/>
      <c r="V39" s="61"/>
      <c r="W39" s="61"/>
      <c r="X39" s="61"/>
      <c r="Y39" s="61"/>
      <c r="Z39" s="61"/>
      <c r="AA39" s="61"/>
      <c r="AB39" s="243"/>
      <c r="AC39" s="243"/>
      <c r="AD39" s="275"/>
      <c r="AE39" s="275"/>
      <c r="AF39" s="275"/>
      <c r="AG39" s="275"/>
      <c r="AH39" s="275"/>
      <c r="AI39" s="275"/>
      <c r="AJ39" s="275"/>
      <c r="AK39" s="275"/>
    </row>
    <row r="40" spans="1:37" s="259" customFormat="1" ht="13.5" customHeight="1">
      <c r="A40" s="426" t="str">
        <f>SITC!A30</f>
        <v>SITC SHANDONG</v>
      </c>
      <c r="B40" s="565" t="str">
        <f>SITC!B30</f>
        <v>2523N</v>
      </c>
      <c r="C40" s="423">
        <f>C39</f>
        <v>45973</v>
      </c>
      <c r="D40" s="422"/>
      <c r="E40" s="422"/>
      <c r="F40" s="422">
        <f>C40+11</f>
        <v>45984</v>
      </c>
      <c r="G40" s="424">
        <f>C40+9</f>
        <v>45982</v>
      </c>
      <c r="H40" s="424">
        <f>C40+8</f>
        <v>45981</v>
      </c>
      <c r="I40" s="424"/>
      <c r="J40" s="424"/>
      <c r="K40" s="424"/>
      <c r="L40" s="424"/>
      <c r="M40" s="424"/>
      <c r="N40" s="424"/>
      <c r="O40" s="422"/>
      <c r="P40" s="425">
        <v>0.70833333333333337</v>
      </c>
      <c r="Q40" s="424">
        <f>C40-1</f>
        <v>45972</v>
      </c>
      <c r="R40" s="427" t="s">
        <v>229</v>
      </c>
      <c r="S40" s="61"/>
      <c r="T40" s="61"/>
      <c r="U40" s="61"/>
      <c r="V40" s="61"/>
      <c r="W40" s="61"/>
      <c r="X40" s="61"/>
      <c r="Y40" s="61"/>
      <c r="Z40" s="61"/>
      <c r="AA40" s="61"/>
      <c r="AB40" s="243"/>
      <c r="AC40" s="243"/>
      <c r="AD40" s="275"/>
      <c r="AE40" s="275"/>
      <c r="AF40" s="275"/>
      <c r="AG40" s="275"/>
      <c r="AH40" s="275"/>
      <c r="AI40" s="275"/>
      <c r="AJ40" s="275"/>
      <c r="AK40" s="275"/>
    </row>
    <row r="41" spans="1:37" s="259" customFormat="1" ht="15.75" customHeight="1">
      <c r="A41" s="426" t="str">
        <f>'ONE JT1'!A11</f>
        <v>MARINA ONE</v>
      </c>
      <c r="B41" s="565" t="str">
        <f>'ONE JT1'!B11</f>
        <v xml:space="preserve"> 040N</v>
      </c>
      <c r="C41" s="423">
        <f>C27+7</f>
        <v>45974</v>
      </c>
      <c r="D41" s="424" t="s">
        <v>11</v>
      </c>
      <c r="E41" s="424" t="s">
        <v>11</v>
      </c>
      <c r="F41" s="424" t="s">
        <v>11</v>
      </c>
      <c r="G41" s="422">
        <f>C41+9</f>
        <v>45983</v>
      </c>
      <c r="H41" s="422">
        <f>C41+8</f>
        <v>45982</v>
      </c>
      <c r="I41" s="424" t="s">
        <v>11</v>
      </c>
      <c r="J41" s="424" t="s">
        <v>11</v>
      </c>
      <c r="K41" s="424" t="s">
        <v>11</v>
      </c>
      <c r="L41" s="422">
        <f>C41+6</f>
        <v>45980</v>
      </c>
      <c r="M41" s="424" t="s">
        <v>11</v>
      </c>
      <c r="N41" s="424" t="s">
        <v>11</v>
      </c>
      <c r="O41" s="424" t="s">
        <v>11</v>
      </c>
      <c r="P41" s="425">
        <v>0.91666666666666663</v>
      </c>
      <c r="Q41" s="424">
        <f>C41-2</f>
        <v>45972</v>
      </c>
      <c r="R41" s="427" t="s">
        <v>190</v>
      </c>
      <c r="S41" s="61"/>
      <c r="T41" s="61"/>
      <c r="U41" s="61"/>
      <c r="V41" s="61"/>
      <c r="W41" s="61"/>
      <c r="X41" s="61"/>
      <c r="Y41" s="61"/>
      <c r="Z41" s="61"/>
      <c r="AA41" s="61"/>
      <c r="AB41" s="275"/>
      <c r="AC41" s="275"/>
      <c r="AD41" s="275"/>
      <c r="AE41" s="275"/>
      <c r="AF41" s="276"/>
      <c r="AG41" s="276"/>
      <c r="AH41" s="275"/>
      <c r="AI41" s="275"/>
      <c r="AJ41" s="275"/>
      <c r="AK41" s="276"/>
    </row>
    <row r="42" spans="1:37" s="259" customFormat="1" ht="13.5" customHeight="1">
      <c r="A42" s="426" t="str">
        <f>IF(VLOOKUP(INDEX(WH!$B$9:$K$56,MATCH(C42,WH!$K$9:$K$56,0),1),WH!$B$9:$K$56,5,0)=GENERAL!P42,INDEX(WH!$B$9:$K$56,MATCH(C42,WH!$K$9:$K$56,0),1),INDEX(WH!$B$9:$K$56,MATCH(C42,WH!$K$9:$K$56,0)+1,1))</f>
        <v>WAN HAI 287</v>
      </c>
      <c r="B42" s="565" t="str">
        <f>CONCATENATE(IF(VLOOKUP(INDEX(WH!$B$9:$K$56,MATCH(C42,WH!$K$9:$K$56,0),1),WH!$B$9:$K$56,5,0)=GENERAL!P42,INDEX(WH!$B$9:$K$56,MATCH(C42,WH!$K$9:$K$56,0),2),INDEX(WH!$B$9:$K$56,MATCH(C42,WH!$K$9:$K$56,0)+1,2)),TEXT(IF(VLOOKUP(INDEX(WH!$B$9:$K$56,MATCH(C42,WH!$K$9:$K$56,0),1),WH!$B$9:$K$56,5,0)=GENERAL!P42,INDEX(WH!$B$9:$K$56,MATCH(C42,WH!$K$9:$K$56,0),3),INDEX(WH!$B$9:$K$56,MATCH(C42,WH!$K$9:$K$56,0)+1,3)),"00#"))</f>
        <v>N062</v>
      </c>
      <c r="C42" s="423">
        <f>C41+2</f>
        <v>45976</v>
      </c>
      <c r="D42" s="422">
        <f>C42+10</f>
        <v>45986</v>
      </c>
      <c r="E42" s="422">
        <f>C42+9</f>
        <v>45985</v>
      </c>
      <c r="F42" s="424" t="s">
        <v>11</v>
      </c>
      <c r="G42" s="424" t="s">
        <v>11</v>
      </c>
      <c r="H42" s="424" t="s">
        <v>11</v>
      </c>
      <c r="I42" s="424">
        <f>C42+18</f>
        <v>45994</v>
      </c>
      <c r="J42" s="422">
        <f>C42+7</f>
        <v>45983</v>
      </c>
      <c r="K42" s="424" t="s">
        <v>11</v>
      </c>
      <c r="L42" s="424" t="s">
        <v>11</v>
      </c>
      <c r="M42" s="424" t="s">
        <v>11</v>
      </c>
      <c r="N42" s="424" t="s">
        <v>11</v>
      </c>
      <c r="O42" s="424">
        <f>C42+12</f>
        <v>45988</v>
      </c>
      <c r="P42" s="425">
        <v>0.16666666666666666</v>
      </c>
      <c r="Q42" s="424">
        <f>C42-1</f>
        <v>45975</v>
      </c>
      <c r="R42" s="427" t="s">
        <v>18</v>
      </c>
      <c r="S42" s="61"/>
      <c r="T42" s="61"/>
      <c r="U42" s="61"/>
      <c r="V42" s="61"/>
      <c r="W42" s="61"/>
      <c r="X42" s="61"/>
      <c r="Y42" s="61"/>
      <c r="Z42" s="61"/>
      <c r="AA42" s="61"/>
      <c r="AB42" s="243"/>
      <c r="AC42" s="243"/>
      <c r="AD42" s="276"/>
      <c r="AE42" s="275"/>
      <c r="AF42" s="275"/>
      <c r="AG42" s="275"/>
      <c r="AH42" s="275"/>
      <c r="AI42" s="275"/>
      <c r="AJ42" s="275"/>
      <c r="AK42" s="275"/>
    </row>
    <row r="43" spans="1:37" s="259" customFormat="1" ht="13.5" customHeight="1">
      <c r="A43" s="426" t="str">
        <f>'SINOTRANS ( ORIMAS)'!A13</f>
        <v>HONG AN</v>
      </c>
      <c r="B43" s="565" t="str">
        <f>'SINOTRANS ( ORIMAS)'!B13</f>
        <v>2530N</v>
      </c>
      <c r="C43" s="423">
        <f>C42</f>
        <v>45976</v>
      </c>
      <c r="D43" s="422">
        <f>C43+9</f>
        <v>45985</v>
      </c>
      <c r="E43" s="422">
        <f>C43+10</f>
        <v>45986</v>
      </c>
      <c r="F43" s="424" t="s">
        <v>11</v>
      </c>
      <c r="G43" s="424" t="s">
        <v>11</v>
      </c>
      <c r="H43" s="424" t="s">
        <v>11</v>
      </c>
      <c r="I43" s="424" t="s">
        <v>11</v>
      </c>
      <c r="J43" s="424" t="s">
        <v>11</v>
      </c>
      <c r="K43" s="424" t="s">
        <v>11</v>
      </c>
      <c r="L43" s="424" t="s">
        <v>11</v>
      </c>
      <c r="M43" s="424" t="s">
        <v>11</v>
      </c>
      <c r="N43" s="424" t="s">
        <v>11</v>
      </c>
      <c r="O43" s="424" t="s">
        <v>11</v>
      </c>
      <c r="P43" s="425">
        <v>0.95833333333333337</v>
      </c>
      <c r="Q43" s="424">
        <f>C43-2</f>
        <v>45974</v>
      </c>
      <c r="R43" s="427" t="s">
        <v>321</v>
      </c>
      <c r="S43" s="61"/>
      <c r="T43" s="61"/>
      <c r="U43" s="61"/>
      <c r="V43" s="61"/>
      <c r="W43" s="61"/>
      <c r="X43" s="61"/>
      <c r="Y43" s="61"/>
      <c r="Z43" s="61"/>
      <c r="AA43" s="61"/>
      <c r="AB43" s="243"/>
      <c r="AC43" s="243"/>
      <c r="AD43" s="276"/>
      <c r="AE43" s="275"/>
      <c r="AF43" s="275"/>
      <c r="AG43" s="275"/>
      <c r="AH43" s="275"/>
      <c r="AI43" s="275"/>
      <c r="AJ43" s="275"/>
      <c r="AK43" s="275"/>
    </row>
    <row r="44" spans="1:37" s="259" customFormat="1" ht="13.5" customHeight="1">
      <c r="A44" s="426" t="str">
        <f>'ONE JSM'!A12</f>
        <v>WAN HAI 331</v>
      </c>
      <c r="B44" s="565" t="str">
        <f>'ONE JSM'!B12</f>
        <v xml:space="preserve"> 017N</v>
      </c>
      <c r="C44" s="423">
        <f>C42</f>
        <v>45976</v>
      </c>
      <c r="D44" s="424" t="s">
        <v>11</v>
      </c>
      <c r="E44" s="422">
        <f>C44+11</f>
        <v>45987</v>
      </c>
      <c r="F44" s="422">
        <f>C44+10</f>
        <v>45986</v>
      </c>
      <c r="G44" s="422">
        <f>C44+8</f>
        <v>45984</v>
      </c>
      <c r="H44" s="422">
        <f>C44+7</f>
        <v>45983</v>
      </c>
      <c r="I44" s="424" t="s">
        <v>11</v>
      </c>
      <c r="J44" s="424" t="s">
        <v>11</v>
      </c>
      <c r="K44" s="424" t="s">
        <v>11</v>
      </c>
      <c r="L44" s="422">
        <f>C44+9</f>
        <v>45985</v>
      </c>
      <c r="M44" s="424" t="s">
        <v>11</v>
      </c>
      <c r="N44" s="422">
        <f>C44+7</f>
        <v>45983</v>
      </c>
      <c r="O44" s="424" t="s">
        <v>11</v>
      </c>
      <c r="P44" s="425">
        <v>0.58333333333333337</v>
      </c>
      <c r="Q44" s="424">
        <f>C44-2</f>
        <v>45974</v>
      </c>
      <c r="R44" s="427" t="s">
        <v>190</v>
      </c>
      <c r="S44" s="61"/>
      <c r="T44" s="61"/>
      <c r="U44" s="61"/>
      <c r="V44" s="61"/>
      <c r="W44" s="61"/>
      <c r="X44" s="61"/>
      <c r="Y44" s="61"/>
      <c r="Z44" s="61"/>
      <c r="AA44" s="61"/>
      <c r="AB44" s="275"/>
      <c r="AC44" s="275"/>
      <c r="AD44" s="276"/>
      <c r="AE44" s="275"/>
      <c r="AF44" s="275"/>
      <c r="AG44" s="275"/>
      <c r="AH44" s="275"/>
      <c r="AI44" s="275"/>
      <c r="AJ44" s="275"/>
      <c r="AK44" s="275"/>
    </row>
    <row r="45" spans="1:37" s="259" customFormat="1" ht="13.5" customHeight="1">
      <c r="A45" s="426" t="str">
        <f>KMTC!A13</f>
        <v>INDURO</v>
      </c>
      <c r="B45" s="565" t="str">
        <f>KMTC!B13</f>
        <v>2523N</v>
      </c>
      <c r="C45" s="423">
        <f>C44+1</f>
        <v>45977</v>
      </c>
      <c r="D45" s="424" t="s">
        <v>11</v>
      </c>
      <c r="E45" s="424" t="s">
        <v>11</v>
      </c>
      <c r="F45" s="422">
        <f>C45+7</f>
        <v>45984</v>
      </c>
      <c r="G45" s="422">
        <f>C45+10</f>
        <v>45987</v>
      </c>
      <c r="H45" s="422">
        <f>C45+9</f>
        <v>45986</v>
      </c>
      <c r="I45" s="424" t="s">
        <v>11</v>
      </c>
      <c r="J45" s="424" t="s">
        <v>11</v>
      </c>
      <c r="K45" s="424" t="s">
        <v>11</v>
      </c>
      <c r="L45" s="424" t="s">
        <v>11</v>
      </c>
      <c r="M45" s="424" t="s">
        <v>11</v>
      </c>
      <c r="N45" s="424" t="s">
        <v>11</v>
      </c>
      <c r="O45" s="424" t="s">
        <v>11</v>
      </c>
      <c r="P45" s="425">
        <v>4.1666666666666664E-2</v>
      </c>
      <c r="Q45" s="424">
        <f>C45-1</f>
        <v>45976</v>
      </c>
      <c r="R45" s="427" t="s">
        <v>16</v>
      </c>
      <c r="S45" s="590"/>
      <c r="T45" s="590"/>
      <c r="U45" s="590"/>
      <c r="V45" s="590"/>
      <c r="W45" s="590"/>
      <c r="X45" s="590"/>
      <c r="Y45" s="590"/>
      <c r="Z45" s="590"/>
      <c r="AA45" s="590"/>
      <c r="AB45" s="243"/>
      <c r="AC45" s="243"/>
      <c r="AD45" s="275"/>
      <c r="AE45" s="275"/>
      <c r="AF45" s="276"/>
      <c r="AG45" s="276"/>
      <c r="AH45" s="275"/>
      <c r="AI45" s="275"/>
      <c r="AJ45" s="275"/>
      <c r="AK45" s="276"/>
    </row>
    <row r="46" spans="1:37" s="259" customFormat="1" ht="13.5" customHeight="1">
      <c r="A46" s="426" t="str">
        <f>IF(VLOOKUP(INDEX(WH!$B$9:$K$56,MATCH(C46,WH!$K$9:$K$56,0),1),WH!$B$9:$K$56,5,0)=GENERAL!P46,INDEX(WH!$B$9:$K$56,MATCH(C46,WH!$K$9:$K$56,0),1),INDEX(WH!$B$9:$K$56,MATCH(C46,WH!$K$9:$K$56,0)+1,1))</f>
        <v>WAN HAI 373</v>
      </c>
      <c r="B46" s="565" t="str">
        <f>CONCATENATE(IF(VLOOKUP(INDEX(WH!$B$9:$K$56,MATCH(C46,WH!$K$9:$K$56,0),1),WH!$B$9:$K$56,5,0)=GENERAL!P46,INDEX(WH!$B$9:$K$56,MATCH(C46,WH!$K$9:$K$56,0),2),INDEX(WH!$B$9:$K$56,MATCH(C46,WH!$K$9:$K$56,0)+1,2)),TEXT(IF(VLOOKUP(INDEX(WH!$B$9:$K$56,MATCH(C46,WH!$K$9:$K$56,0),1),WH!$B$9:$K$56,5,0)=GENERAL!P46,INDEX(WH!$B$9:$K$56,MATCH(C46,WH!$K$9:$K$56,0),3),INDEX(WH!$B$9:$K$56,MATCH(C46,WH!$K$9:$K$56,0)+1,3)),"00#"))</f>
        <v>N020</v>
      </c>
      <c r="C46" s="423">
        <f>C45</f>
        <v>45977</v>
      </c>
      <c r="D46" s="424" t="s">
        <v>11</v>
      </c>
      <c r="E46" s="424" t="s">
        <v>11</v>
      </c>
      <c r="F46" s="424" t="s">
        <v>11</v>
      </c>
      <c r="G46" s="422">
        <f>C46+8</f>
        <v>45985</v>
      </c>
      <c r="H46" s="422">
        <f>C46+8</f>
        <v>45985</v>
      </c>
      <c r="I46" s="424" t="s">
        <v>11</v>
      </c>
      <c r="J46" s="424" t="s">
        <v>11</v>
      </c>
      <c r="K46" s="424" t="s">
        <v>11</v>
      </c>
      <c r="L46" s="424" t="s">
        <v>11</v>
      </c>
      <c r="M46" s="424" t="s">
        <v>11</v>
      </c>
      <c r="N46" s="424" t="s">
        <v>11</v>
      </c>
      <c r="O46" s="424" t="s">
        <v>11</v>
      </c>
      <c r="P46" s="425">
        <v>0.75</v>
      </c>
      <c r="Q46" s="424">
        <f>C46-1</f>
        <v>45976</v>
      </c>
      <c r="R46" s="427" t="s">
        <v>18</v>
      </c>
      <c r="S46" s="590"/>
      <c r="T46" s="590"/>
      <c r="U46" s="590"/>
      <c r="V46" s="590"/>
      <c r="W46" s="590"/>
      <c r="X46" s="590"/>
      <c r="Y46" s="590"/>
      <c r="Z46" s="590"/>
      <c r="AA46" s="590"/>
      <c r="AB46" s="243"/>
      <c r="AC46" s="243"/>
      <c r="AD46" s="275"/>
      <c r="AE46" s="275"/>
      <c r="AF46" s="276"/>
      <c r="AG46" s="276"/>
      <c r="AH46" s="275"/>
      <c r="AI46" s="275"/>
      <c r="AJ46" s="275"/>
      <c r="AK46" s="276"/>
    </row>
    <row r="47" spans="1:37" s="493" customFormat="1" ht="13.5" customHeight="1" thickBot="1">
      <c r="A47" s="492"/>
      <c r="B47" s="566"/>
      <c r="C47" s="484">
        <f>C45+1</f>
        <v>45978</v>
      </c>
      <c r="D47" s="485">
        <f>C47+7</f>
        <v>45985</v>
      </c>
      <c r="E47" s="485">
        <f>C47+8</f>
        <v>45986</v>
      </c>
      <c r="F47" s="486" t="s">
        <v>11</v>
      </c>
      <c r="G47" s="486" t="s">
        <v>11</v>
      </c>
      <c r="H47" s="486" t="s">
        <v>11</v>
      </c>
      <c r="I47" s="485">
        <f>C47+10</f>
        <v>45988</v>
      </c>
      <c r="J47" s="486" t="s">
        <v>11</v>
      </c>
      <c r="K47" s="486" t="s">
        <v>11</v>
      </c>
      <c r="L47" s="486" t="s">
        <v>11</v>
      </c>
      <c r="M47" s="486" t="s">
        <v>11</v>
      </c>
      <c r="N47" s="486" t="s">
        <v>11</v>
      </c>
      <c r="O47" s="486" t="s">
        <v>11</v>
      </c>
      <c r="P47" s="487">
        <v>0.99930555555555556</v>
      </c>
      <c r="Q47" s="486">
        <f>C47-2</f>
        <v>45976</v>
      </c>
      <c r="R47" s="488" t="s">
        <v>17</v>
      </c>
      <c r="S47" s="590"/>
      <c r="T47" s="590"/>
      <c r="U47" s="590"/>
      <c r="V47" s="590"/>
      <c r="W47" s="590"/>
      <c r="X47" s="590"/>
      <c r="Y47" s="590"/>
      <c r="Z47" s="590"/>
      <c r="AA47" s="590"/>
      <c r="AB47" s="491"/>
      <c r="AC47" s="491"/>
      <c r="AD47" s="491"/>
      <c r="AE47" s="490"/>
      <c r="AF47" s="491"/>
      <c r="AG47" s="491"/>
      <c r="AH47" s="490"/>
      <c r="AI47" s="490"/>
      <c r="AJ47" s="490"/>
      <c r="AK47" s="491"/>
    </row>
    <row r="48" spans="1:37" s="596" customFormat="1" ht="13.5" customHeight="1">
      <c r="A48" s="786" t="str">
        <f>IF(VLOOKUP(INDEX(WH!$B$9:$K$56,MATCH(C48,WH!$K$9:$K$56,0),1),WH!$B$9:$K$56,10,0)=GENERAL!C48,INDEX(WH!$B$9:$K$56,MATCH(C48,WH!$K$9:$K$56,0),1),INDEX(WH!$B$9:$K$56,MATCH(C48,WH!$K$9:$K$56,0)+1,1))</f>
        <v>WAN HAI 291</v>
      </c>
      <c r="B48" s="787" t="str">
        <f>CONCATENATE(IF(VLOOKUP(INDEX(WH!$B$9:$K$56,MATCH(C48,WH!$K$9:$K$56,0),1),WH!$B$9:$K$56,10,0)=GENERAL!C48,INDEX(WH!$B$9:$K$56,MATCH(C48,WH!$K$9:$K$56,0),2),INDEX(WH!$B$9:$K$56,MATCH(C48,WH!$K$9:$K$56,0)+1,2)),TEXT(IF(VLOOKUP(INDEX(WH!$B$9:$K$56,MATCH(C48,WH!$K$9:$K$56,0),1),WH!$B$9:$K$56,5,0)=GENERAL!P48,INDEX(WH!$B$9:$K$56,MATCH(C48,WH!$K$9:$K$56,0),3),INDEX(WH!$B$9:$K$56,MATCH(C48,WH!$K$9:$K$56,0)+1,3)),"00#"))</f>
        <v>N051</v>
      </c>
      <c r="C48" s="788">
        <f>C34+7</f>
        <v>45978</v>
      </c>
      <c r="D48" s="789">
        <f>C48+8</f>
        <v>45986</v>
      </c>
      <c r="E48" s="789">
        <f>C48+14</f>
        <v>45992</v>
      </c>
      <c r="F48" s="789" t="s">
        <v>11</v>
      </c>
      <c r="G48" s="790">
        <f>C48+10</f>
        <v>45988</v>
      </c>
      <c r="H48" s="790">
        <f>C48+9</f>
        <v>45987</v>
      </c>
      <c r="I48" s="789" t="s">
        <v>11</v>
      </c>
      <c r="J48" s="789"/>
      <c r="K48" s="789" t="s">
        <v>11</v>
      </c>
      <c r="L48" s="789" t="s">
        <v>11</v>
      </c>
      <c r="M48" s="789" t="s">
        <v>11</v>
      </c>
      <c r="N48" s="789" t="s">
        <v>11</v>
      </c>
      <c r="O48" s="789" t="s">
        <v>11</v>
      </c>
      <c r="P48" s="791">
        <v>0.4993055555555555</v>
      </c>
      <c r="Q48" s="789">
        <f t="shared" ref="Q48:Q56" si="0">C48-1</f>
        <v>45977</v>
      </c>
      <c r="R48" s="792" t="s">
        <v>18</v>
      </c>
      <c r="S48" s="61"/>
      <c r="T48" s="61"/>
      <c r="U48" s="61"/>
      <c r="V48" s="61"/>
      <c r="W48" s="61"/>
      <c r="X48" s="61"/>
      <c r="Y48" s="61"/>
      <c r="Z48" s="61"/>
      <c r="AA48" s="61"/>
      <c r="AB48" s="591"/>
      <c r="AC48" s="591"/>
      <c r="AD48" s="595"/>
      <c r="AE48" s="595"/>
      <c r="AF48" s="595"/>
      <c r="AG48" s="595"/>
      <c r="AH48" s="595"/>
      <c r="AI48" s="595"/>
      <c r="AJ48" s="595"/>
      <c r="AK48" s="595"/>
    </row>
    <row r="49" spans="1:37" s="259" customFormat="1" ht="13.5" customHeight="1">
      <c r="A49" s="784" t="str">
        <f>CNC!A14</f>
        <v>CNC SULAWESI</v>
      </c>
      <c r="B49" s="693" t="str">
        <f>CNC!B14</f>
        <v>3CGION1NC</v>
      </c>
      <c r="C49" s="694">
        <f>C48+2</f>
        <v>45980</v>
      </c>
      <c r="D49" s="785"/>
      <c r="E49" s="422">
        <f>C49+9</f>
        <v>45989</v>
      </c>
      <c r="F49" s="422">
        <f>C49+8</f>
        <v>45988</v>
      </c>
      <c r="G49" s="422">
        <f>C49+7</f>
        <v>45987</v>
      </c>
      <c r="H49" s="422">
        <f>C49+6</f>
        <v>45986</v>
      </c>
      <c r="I49" s="424" t="s">
        <v>11</v>
      </c>
      <c r="J49" s="424" t="s">
        <v>11</v>
      </c>
      <c r="K49" s="424" t="s">
        <v>11</v>
      </c>
      <c r="L49" s="424" t="s">
        <v>11</v>
      </c>
      <c r="M49" s="424" t="s">
        <v>11</v>
      </c>
      <c r="N49" s="424" t="s">
        <v>11</v>
      </c>
      <c r="O49" s="424" t="s">
        <v>11</v>
      </c>
      <c r="P49" s="425">
        <v>0.66666666666666663</v>
      </c>
      <c r="Q49" s="695">
        <f>C49-1</f>
        <v>45979</v>
      </c>
      <c r="R49" s="792" t="s">
        <v>259</v>
      </c>
      <c r="S49" s="61"/>
      <c r="T49" s="61"/>
      <c r="U49" s="61"/>
      <c r="V49" s="61"/>
      <c r="W49" s="61"/>
      <c r="X49" s="61"/>
      <c r="Y49" s="61"/>
      <c r="Z49" s="61"/>
      <c r="AA49" s="61"/>
      <c r="AB49" s="243"/>
      <c r="AC49" s="243"/>
      <c r="AD49" s="276"/>
      <c r="AE49" s="275"/>
      <c r="AF49" s="275"/>
      <c r="AG49" s="275"/>
      <c r="AH49" s="275"/>
    </row>
    <row r="50" spans="1:37" s="596" customFormat="1" ht="13.5" customHeight="1">
      <c r="A50" s="428" t="str">
        <f>EVR!A12</f>
        <v xml:space="preserve">EVER CAST </v>
      </c>
      <c r="B50" s="565" t="str">
        <f>EVR!B12</f>
        <v>1715-104N</v>
      </c>
      <c r="C50" s="423">
        <f>C48+2</f>
        <v>45980</v>
      </c>
      <c r="D50" s="424" t="s">
        <v>11</v>
      </c>
      <c r="E50" s="424" t="s">
        <v>11</v>
      </c>
      <c r="F50" s="422">
        <f>C50+11</f>
        <v>45991</v>
      </c>
      <c r="G50" s="422">
        <f>C50+9</f>
        <v>45989</v>
      </c>
      <c r="H50" s="422">
        <f>C50+8</f>
        <v>45988</v>
      </c>
      <c r="I50" s="424" t="s">
        <v>11</v>
      </c>
      <c r="J50" s="424" t="s">
        <v>11</v>
      </c>
      <c r="K50" s="424" t="s">
        <v>11</v>
      </c>
      <c r="L50" s="422">
        <f>C50+10</f>
        <v>45990</v>
      </c>
      <c r="M50" s="424" t="s">
        <v>11</v>
      </c>
      <c r="N50" s="424" t="s">
        <v>11</v>
      </c>
      <c r="O50" s="422">
        <f>C50+10</f>
        <v>45990</v>
      </c>
      <c r="P50" s="425">
        <v>0.70833333333333337</v>
      </c>
      <c r="Q50" s="424">
        <f t="shared" si="0"/>
        <v>45979</v>
      </c>
      <c r="R50" s="427" t="s">
        <v>136</v>
      </c>
      <c r="S50" s="61"/>
      <c r="T50" s="61"/>
      <c r="U50" s="61"/>
      <c r="V50" s="61"/>
      <c r="W50" s="61"/>
      <c r="X50" s="61"/>
      <c r="Y50" s="61"/>
      <c r="Z50" s="61"/>
      <c r="AA50" s="61"/>
      <c r="AB50" s="591"/>
      <c r="AC50" s="591"/>
      <c r="AD50" s="595"/>
      <c r="AE50" s="595"/>
      <c r="AF50" s="595"/>
      <c r="AG50" s="595"/>
      <c r="AH50" s="595"/>
      <c r="AI50" s="595"/>
      <c r="AJ50" s="595"/>
      <c r="AK50" s="595"/>
    </row>
    <row r="51" spans="1:37" s="243" customFormat="1" ht="13.5" customHeight="1">
      <c r="A51" s="426" t="str">
        <f>EVR!A27</f>
        <v xml:space="preserve">UNI-PRUDENT </v>
      </c>
      <c r="B51" s="565" t="str">
        <f>EVR!B27</f>
        <v xml:space="preserve"> 0345-453N</v>
      </c>
      <c r="C51" s="423">
        <f>C50</f>
        <v>45980</v>
      </c>
      <c r="D51" s="422">
        <f>C51+8</f>
        <v>45988</v>
      </c>
      <c r="E51" s="422">
        <f>C51+8</f>
        <v>45988</v>
      </c>
      <c r="F51" s="422"/>
      <c r="G51" s="422"/>
      <c r="H51" s="422"/>
      <c r="I51" s="424"/>
      <c r="J51" s="422">
        <f>C51+11</f>
        <v>45991</v>
      </c>
      <c r="K51" s="424"/>
      <c r="L51" s="422"/>
      <c r="M51" s="424"/>
      <c r="N51" s="424"/>
      <c r="O51" s="422"/>
      <c r="P51" s="425">
        <v>0.125</v>
      </c>
      <c r="Q51" s="424">
        <f>C51</f>
        <v>45980</v>
      </c>
      <c r="R51" s="427" t="s">
        <v>136</v>
      </c>
      <c r="S51" s="61"/>
      <c r="T51" s="61"/>
      <c r="U51" s="61"/>
      <c r="V51" s="61"/>
      <c r="W51" s="61"/>
      <c r="X51" s="61"/>
      <c r="Y51" s="61"/>
      <c r="Z51" s="61"/>
      <c r="AA51" s="61"/>
      <c r="AB51" s="276"/>
      <c r="AC51" s="276"/>
      <c r="AD51" s="276"/>
      <c r="AE51" s="276"/>
      <c r="AF51" s="276"/>
      <c r="AG51" s="276"/>
      <c r="AH51" s="276"/>
    </row>
    <row r="52" spans="1:37" s="243" customFormat="1" ht="13.5" customHeight="1">
      <c r="A52" s="692" t="s">
        <v>416</v>
      </c>
      <c r="B52" s="693" t="s">
        <v>447</v>
      </c>
      <c r="C52" s="694">
        <f>C50</f>
        <v>45980</v>
      </c>
      <c r="D52" s="695" t="s">
        <v>11</v>
      </c>
      <c r="E52" s="695" t="s">
        <v>11</v>
      </c>
      <c r="F52" s="695" t="s">
        <v>11</v>
      </c>
      <c r="G52" s="695" t="s">
        <v>11</v>
      </c>
      <c r="H52" s="695" t="s">
        <v>11</v>
      </c>
      <c r="I52" s="695" t="s">
        <v>11</v>
      </c>
      <c r="J52" s="695" t="s">
        <v>11</v>
      </c>
      <c r="K52" s="695">
        <f>C52+15</f>
        <v>45995</v>
      </c>
      <c r="L52" s="695" t="s">
        <v>11</v>
      </c>
      <c r="M52" s="695">
        <f>C52+15</f>
        <v>45995</v>
      </c>
      <c r="N52" s="695" t="s">
        <v>11</v>
      </c>
      <c r="O52" s="695" t="s">
        <v>11</v>
      </c>
      <c r="P52" s="696">
        <v>0.83333333333333337</v>
      </c>
      <c r="Q52" s="695">
        <f t="shared" si="0"/>
        <v>45979</v>
      </c>
      <c r="R52" s="697" t="s">
        <v>16</v>
      </c>
      <c r="S52" s="61"/>
      <c r="T52" s="61"/>
      <c r="U52" s="61"/>
      <c r="V52" s="61"/>
      <c r="W52" s="61"/>
      <c r="X52" s="61"/>
      <c r="Y52" s="61"/>
      <c r="Z52" s="61"/>
      <c r="AA52" s="61"/>
      <c r="AB52" s="276"/>
      <c r="AC52" s="276"/>
      <c r="AD52" s="276"/>
      <c r="AE52" s="276"/>
      <c r="AF52" s="276"/>
      <c r="AG52" s="276"/>
      <c r="AH52" s="276"/>
      <c r="AI52" s="276"/>
      <c r="AJ52" s="276"/>
    </row>
    <row r="53" spans="1:37" s="596" customFormat="1" ht="13.5" customHeight="1">
      <c r="A53" s="426" t="str">
        <f>'ONE JV2'!A12</f>
        <v>ARICA BRIDGE</v>
      </c>
      <c r="B53" s="565" t="str">
        <f>'ONE JV2'!B12</f>
        <v xml:space="preserve"> 266N</v>
      </c>
      <c r="C53" s="423">
        <f>C52</f>
        <v>45980</v>
      </c>
      <c r="D53" s="422">
        <f>C53+7</f>
        <v>45987</v>
      </c>
      <c r="E53" s="422">
        <f>C53+8</f>
        <v>45988</v>
      </c>
      <c r="F53" s="422">
        <f>C53+9</f>
        <v>45989</v>
      </c>
      <c r="G53" s="424" t="s">
        <v>11</v>
      </c>
      <c r="H53" s="424" t="s">
        <v>11</v>
      </c>
      <c r="I53" s="424" t="s">
        <v>11</v>
      </c>
      <c r="J53" s="424" t="s">
        <v>11</v>
      </c>
      <c r="K53" s="424" t="s">
        <v>11</v>
      </c>
      <c r="L53" s="424" t="s">
        <v>11</v>
      </c>
      <c r="M53" s="424" t="s">
        <v>11</v>
      </c>
      <c r="N53" s="424" t="s">
        <v>11</v>
      </c>
      <c r="O53" s="422">
        <f>C53+9</f>
        <v>45989</v>
      </c>
      <c r="P53" s="425">
        <v>0.375</v>
      </c>
      <c r="Q53" s="424">
        <f>C53</f>
        <v>45980</v>
      </c>
      <c r="R53" s="427" t="s">
        <v>190</v>
      </c>
      <c r="S53" s="61"/>
      <c r="T53" s="61"/>
      <c r="U53" s="61"/>
      <c r="V53" s="61"/>
      <c r="W53" s="61"/>
      <c r="X53" s="61"/>
      <c r="Y53" s="61"/>
      <c r="Z53" s="61"/>
      <c r="AA53" s="61"/>
      <c r="AB53" s="595"/>
      <c r="AC53" s="595"/>
      <c r="AD53" s="595"/>
      <c r="AE53" s="595"/>
      <c r="AF53" s="595"/>
      <c r="AG53" s="595"/>
      <c r="AH53" s="595"/>
    </row>
    <row r="54" spans="1:37" s="596" customFormat="1" ht="13.5" customHeight="1">
      <c r="A54" s="426" t="str">
        <f>SITC!A31</f>
        <v>SITC HANSHIN</v>
      </c>
      <c r="B54" s="565" t="str">
        <f>SITC!B31</f>
        <v>2523N</v>
      </c>
      <c r="C54" s="423">
        <f>C53</f>
        <v>45980</v>
      </c>
      <c r="D54" s="422"/>
      <c r="E54" s="422"/>
      <c r="F54" s="422">
        <f>C54+11</f>
        <v>45991</v>
      </c>
      <c r="G54" s="424">
        <f>C54+9</f>
        <v>45989</v>
      </c>
      <c r="H54" s="424">
        <f>C54+8</f>
        <v>45988</v>
      </c>
      <c r="I54" s="424"/>
      <c r="J54" s="424"/>
      <c r="K54" s="424"/>
      <c r="L54" s="424"/>
      <c r="M54" s="424"/>
      <c r="N54" s="424"/>
      <c r="O54" s="422"/>
      <c r="P54" s="425">
        <v>0.70833333333333337</v>
      </c>
      <c r="Q54" s="424">
        <f>C54-1</f>
        <v>45979</v>
      </c>
      <c r="R54" s="427" t="s">
        <v>229</v>
      </c>
      <c r="S54" s="61"/>
      <c r="T54" s="61"/>
      <c r="U54" s="61"/>
      <c r="V54" s="61"/>
      <c r="W54" s="61"/>
      <c r="X54" s="61"/>
      <c r="Y54" s="61"/>
      <c r="Z54" s="61"/>
      <c r="AA54" s="61"/>
      <c r="AB54" s="595"/>
      <c r="AC54" s="595"/>
      <c r="AD54" s="595"/>
      <c r="AE54" s="595"/>
      <c r="AF54" s="595"/>
      <c r="AG54" s="595"/>
      <c r="AH54" s="595"/>
    </row>
    <row r="55" spans="1:37" s="259" customFormat="1" ht="15" customHeight="1">
      <c r="A55" s="426" t="str">
        <f>'ONE JT1'!A12</f>
        <v>AS CARLOTTA</v>
      </c>
      <c r="B55" s="565" t="str">
        <f>'ONE JT1'!B12</f>
        <v xml:space="preserve"> 520N</v>
      </c>
      <c r="C55" s="423">
        <f>C41+7</f>
        <v>45981</v>
      </c>
      <c r="D55" s="424" t="s">
        <v>11</v>
      </c>
      <c r="E55" s="424" t="s">
        <v>11</v>
      </c>
      <c r="F55" s="424" t="s">
        <v>11</v>
      </c>
      <c r="G55" s="422">
        <f>C55+9</f>
        <v>45990</v>
      </c>
      <c r="H55" s="422">
        <f>C55+8</f>
        <v>45989</v>
      </c>
      <c r="I55" s="424" t="s">
        <v>11</v>
      </c>
      <c r="J55" s="424" t="s">
        <v>11</v>
      </c>
      <c r="K55" s="424" t="s">
        <v>11</v>
      </c>
      <c r="L55" s="422">
        <f>C55+6</f>
        <v>45987</v>
      </c>
      <c r="M55" s="424" t="s">
        <v>11</v>
      </c>
      <c r="N55" s="424" t="s">
        <v>11</v>
      </c>
      <c r="O55" s="424" t="s">
        <v>11</v>
      </c>
      <c r="P55" s="425">
        <v>0.91666666666666663</v>
      </c>
      <c r="Q55" s="424">
        <f>C55-2</f>
        <v>45979</v>
      </c>
      <c r="R55" s="427" t="s">
        <v>190</v>
      </c>
      <c r="S55" s="61"/>
      <c r="T55" s="61"/>
      <c r="U55" s="61"/>
      <c r="V55" s="61"/>
      <c r="W55" s="61"/>
      <c r="X55" s="61"/>
      <c r="Y55" s="61"/>
      <c r="Z55" s="61"/>
      <c r="AA55" s="61"/>
      <c r="AB55" s="276"/>
      <c r="AC55" s="276"/>
      <c r="AD55" s="276"/>
      <c r="AE55" s="276"/>
      <c r="AF55" s="276"/>
      <c r="AG55" s="276"/>
    </row>
    <row r="56" spans="1:37" s="259" customFormat="1" ht="13.5" customHeight="1">
      <c r="A56" s="426" t="str">
        <f>IF(VLOOKUP(INDEX(WH!$B$9:$K$56,MATCH(C56,WH!$K$9:$K$56,0),1),WH!$B$9:$K$56,5,0)=GENERAL!P56,INDEX(WH!$B$9:$K$56,MATCH(C56,WH!$K$9:$K$56,0),1),INDEX(WH!$B$9:$K$56,MATCH(C56,WH!$K$9:$K$56,0)+1,1))</f>
        <v>WAN HAI 289</v>
      </c>
      <c r="B56" s="565" t="str">
        <f>CONCATENATE(IF(VLOOKUP(INDEX(WH!$B$9:$K$56,MATCH(C56,WH!$K$9:$K$56,0),1),WH!$B$9:$K$56,5,0)=GENERAL!P56,INDEX(WH!$B$9:$K$56,MATCH(C56,WH!$K$9:$K$56,0),2),INDEX(WH!$B$9:$K$56,MATCH(C56,WH!$K$9:$K$56,0)+1,2)),TEXT(IF(VLOOKUP(INDEX(WH!$B$9:$K$56,MATCH(C56,WH!$K$9:$K$56,0),1),WH!$B$9:$K$56,5,0)=GENERAL!P56,INDEX(WH!$B$9:$K$56,MATCH(C56,WH!$K$9:$K$56,0),3),INDEX(WH!$B$9:$K$56,MATCH(C56,WH!$K$9:$K$56,0)+1,3)),"00#"))</f>
        <v>N072</v>
      </c>
      <c r="C56" s="423">
        <f>C55+2</f>
        <v>45983</v>
      </c>
      <c r="D56" s="422">
        <f>C56+10</f>
        <v>45993</v>
      </c>
      <c r="E56" s="422">
        <f>C56+9</f>
        <v>45992</v>
      </c>
      <c r="F56" s="424" t="s">
        <v>11</v>
      </c>
      <c r="G56" s="424" t="s">
        <v>11</v>
      </c>
      <c r="H56" s="424" t="s">
        <v>11</v>
      </c>
      <c r="I56" s="424">
        <f>C56+18</f>
        <v>46001</v>
      </c>
      <c r="J56" s="422">
        <f>C56+7</f>
        <v>45990</v>
      </c>
      <c r="K56" s="424" t="s">
        <v>11</v>
      </c>
      <c r="L56" s="424" t="s">
        <v>11</v>
      </c>
      <c r="M56" s="424" t="s">
        <v>11</v>
      </c>
      <c r="N56" s="424" t="s">
        <v>11</v>
      </c>
      <c r="O56" s="424">
        <f>C56+12</f>
        <v>45995</v>
      </c>
      <c r="P56" s="425">
        <v>0.16666666666666666</v>
      </c>
      <c r="Q56" s="424">
        <f t="shared" si="0"/>
        <v>45982</v>
      </c>
      <c r="R56" s="427" t="s">
        <v>18</v>
      </c>
      <c r="S56" s="61"/>
      <c r="T56" s="61"/>
      <c r="U56" s="61"/>
      <c r="V56" s="61"/>
      <c r="W56" s="61"/>
      <c r="X56" s="61"/>
      <c r="Y56" s="61"/>
      <c r="Z56" s="61"/>
      <c r="AA56" s="61"/>
      <c r="AB56" s="276"/>
      <c r="AC56" s="276"/>
      <c r="AD56" s="276"/>
      <c r="AE56" s="276"/>
      <c r="AF56" s="276"/>
      <c r="AG56" s="276"/>
    </row>
    <row r="57" spans="1:37" s="259" customFormat="1" ht="13.5" customHeight="1">
      <c r="A57" s="426" t="str">
        <f>'SINOTRANS ( ORIMAS)'!A14</f>
        <v>SITC KEELUNG</v>
      </c>
      <c r="B57" s="565" t="str">
        <f>'SINOTRANS ( ORIMAS)'!B14</f>
        <v>2531N</v>
      </c>
      <c r="C57" s="423">
        <f>C56</f>
        <v>45983</v>
      </c>
      <c r="D57" s="422">
        <f>C57+9</f>
        <v>45992</v>
      </c>
      <c r="E57" s="422">
        <f>C57+10</f>
        <v>45993</v>
      </c>
      <c r="F57" s="424" t="s">
        <v>11</v>
      </c>
      <c r="G57" s="424" t="s">
        <v>11</v>
      </c>
      <c r="H57" s="424" t="s">
        <v>11</v>
      </c>
      <c r="I57" s="424" t="s">
        <v>11</v>
      </c>
      <c r="J57" s="424" t="s">
        <v>11</v>
      </c>
      <c r="K57" s="424" t="s">
        <v>11</v>
      </c>
      <c r="L57" s="424" t="s">
        <v>11</v>
      </c>
      <c r="M57" s="424" t="s">
        <v>11</v>
      </c>
      <c r="N57" s="424" t="s">
        <v>11</v>
      </c>
      <c r="O57" s="424" t="s">
        <v>11</v>
      </c>
      <c r="P57" s="425">
        <v>0.95833333333333337</v>
      </c>
      <c r="Q57" s="424">
        <f>C57-2</f>
        <v>45981</v>
      </c>
      <c r="R57" s="427" t="s">
        <v>321</v>
      </c>
      <c r="S57" s="61"/>
      <c r="T57" s="61"/>
      <c r="U57" s="61"/>
      <c r="V57" s="61"/>
      <c r="W57" s="61"/>
      <c r="X57" s="61"/>
      <c r="Y57" s="61"/>
      <c r="Z57" s="61"/>
      <c r="AA57" s="61"/>
      <c r="AB57" s="275"/>
      <c r="AC57" s="275"/>
      <c r="AD57" s="275"/>
      <c r="AE57" s="275"/>
      <c r="AF57" s="275"/>
      <c r="AG57" s="275"/>
    </row>
    <row r="58" spans="1:37" s="259" customFormat="1" ht="13.5" customHeight="1">
      <c r="A58" s="426" t="str">
        <f>'ONE JSM'!A13</f>
        <v>ACX CRYSTAL</v>
      </c>
      <c r="B58" s="565" t="str">
        <f>'ONE JSM'!B13</f>
        <v xml:space="preserve"> 320N</v>
      </c>
      <c r="C58" s="423">
        <f>C56</f>
        <v>45983</v>
      </c>
      <c r="D58" s="424" t="s">
        <v>11</v>
      </c>
      <c r="E58" s="422">
        <f>C58+11</f>
        <v>45994</v>
      </c>
      <c r="F58" s="422">
        <f>C58+10</f>
        <v>45993</v>
      </c>
      <c r="G58" s="422">
        <f>C58+8</f>
        <v>45991</v>
      </c>
      <c r="H58" s="422">
        <f>C58+7</f>
        <v>45990</v>
      </c>
      <c r="I58" s="424" t="s">
        <v>11</v>
      </c>
      <c r="J58" s="424" t="s">
        <v>11</v>
      </c>
      <c r="K58" s="424" t="s">
        <v>11</v>
      </c>
      <c r="L58" s="422">
        <f>C58+9</f>
        <v>45992</v>
      </c>
      <c r="M58" s="424" t="s">
        <v>11</v>
      </c>
      <c r="N58" s="422">
        <f>C58+7</f>
        <v>45990</v>
      </c>
      <c r="O58" s="424" t="s">
        <v>11</v>
      </c>
      <c r="P58" s="425">
        <v>0.58333333333333337</v>
      </c>
      <c r="Q58" s="424">
        <f>C58-2</f>
        <v>45981</v>
      </c>
      <c r="R58" s="427" t="s">
        <v>190</v>
      </c>
      <c r="S58" s="61"/>
      <c r="T58" s="61"/>
      <c r="U58" s="61"/>
      <c r="V58" s="61"/>
      <c r="W58" s="61"/>
      <c r="X58" s="61"/>
      <c r="Y58" s="61"/>
      <c r="Z58" s="61"/>
      <c r="AA58" s="61"/>
      <c r="AB58" s="275"/>
      <c r="AC58" s="275"/>
      <c r="AD58" s="275"/>
      <c r="AE58" s="275"/>
      <c r="AF58" s="275"/>
      <c r="AG58" s="275"/>
    </row>
    <row r="59" spans="1:37" s="259" customFormat="1" ht="13.5" customHeight="1">
      <c r="A59" s="426" t="str">
        <f>KMTC!A14</f>
        <v>SITC CHANGDE</v>
      </c>
      <c r="B59" s="565" t="str">
        <f>KMTC!B14</f>
        <v>2525N</v>
      </c>
      <c r="C59" s="423">
        <f>C58+1</f>
        <v>45984</v>
      </c>
      <c r="D59" s="424" t="s">
        <v>11</v>
      </c>
      <c r="E59" s="424" t="s">
        <v>11</v>
      </c>
      <c r="F59" s="422">
        <f>C59+7</f>
        <v>45991</v>
      </c>
      <c r="G59" s="422">
        <f>C59+10</f>
        <v>45994</v>
      </c>
      <c r="H59" s="422">
        <f>C59+9</f>
        <v>45993</v>
      </c>
      <c r="I59" s="424" t="s">
        <v>11</v>
      </c>
      <c r="J59" s="424" t="s">
        <v>11</v>
      </c>
      <c r="K59" s="424" t="s">
        <v>11</v>
      </c>
      <c r="L59" s="424" t="s">
        <v>11</v>
      </c>
      <c r="M59" s="424" t="s">
        <v>11</v>
      </c>
      <c r="N59" s="424" t="s">
        <v>11</v>
      </c>
      <c r="O59" s="424" t="s">
        <v>11</v>
      </c>
      <c r="P59" s="425">
        <v>4.1666666666666664E-2</v>
      </c>
      <c r="Q59" s="424">
        <f>C59-1</f>
        <v>45983</v>
      </c>
      <c r="R59" s="427" t="s">
        <v>16</v>
      </c>
      <c r="S59" s="61"/>
      <c r="T59" s="61"/>
      <c r="U59" s="61"/>
      <c r="V59" s="61"/>
      <c r="W59" s="61"/>
      <c r="X59" s="61"/>
      <c r="Y59" s="61"/>
      <c r="Z59" s="61"/>
      <c r="AA59" s="61"/>
      <c r="AB59" s="276"/>
      <c r="AC59" s="276"/>
      <c r="AD59" s="276"/>
      <c r="AE59" s="276"/>
      <c r="AF59" s="276"/>
      <c r="AG59" s="276"/>
    </row>
    <row r="60" spans="1:37" s="259" customFormat="1" ht="13.5" customHeight="1">
      <c r="A60" s="426" t="str">
        <f>IF(VLOOKUP(INDEX(WH!$B$9:$K$56,MATCH(C60,WH!$K$9:$K$56,0),1),WH!$B$9:$K$56,5,0)=GENERAL!P60,INDEX(WH!$B$9:$K$56,MATCH(C60,WH!$K$9:$K$56,0),1),INDEX(WH!$B$9:$K$56,MATCH(C60,WH!$K$9:$K$56,0)+1,1))</f>
        <v>WAN HAI 359</v>
      </c>
      <c r="B60" s="565" t="str">
        <f>CONCATENATE(IF(VLOOKUP(INDEX(WH!$B$9:$K$56,MATCH(C60,WH!$K$9:$K$56,0),1),WH!$B$9:$K$56,5,0)=GENERAL!P60,INDEX(WH!$B$9:$K$56,MATCH(C60,WH!$K$9:$K$56,0),2),INDEX(WH!$B$9:$K$56,MATCH(C60,WH!$K$9:$K$56,0)+1,2)),TEXT(IF(VLOOKUP(INDEX(WH!$B$9:$K$56,MATCH(C60,WH!$K$9:$K$56,0),1),WH!$B$9:$K$56,5,0)=GENERAL!P60,INDEX(WH!$B$9:$K$56,MATCH(C60,WH!$K$9:$K$56,0),3),INDEX(WH!$B$9:$K$56,MATCH(C60,WH!$K$9:$K$56,0)+1,3)),"00#"))</f>
        <v>N033</v>
      </c>
      <c r="C60" s="423">
        <f>C59</f>
        <v>45984</v>
      </c>
      <c r="D60" s="424" t="s">
        <v>11</v>
      </c>
      <c r="E60" s="424" t="s">
        <v>11</v>
      </c>
      <c r="F60" s="424" t="s">
        <v>11</v>
      </c>
      <c r="G60" s="422">
        <f>C60+8</f>
        <v>45992</v>
      </c>
      <c r="H60" s="422">
        <f>C60+8</f>
        <v>45992</v>
      </c>
      <c r="I60" s="424" t="s">
        <v>11</v>
      </c>
      <c r="J60" s="424" t="s">
        <v>11</v>
      </c>
      <c r="K60" s="424" t="s">
        <v>11</v>
      </c>
      <c r="L60" s="424" t="s">
        <v>11</v>
      </c>
      <c r="M60" s="424" t="s">
        <v>11</v>
      </c>
      <c r="N60" s="424" t="s">
        <v>11</v>
      </c>
      <c r="O60" s="424" t="s">
        <v>11</v>
      </c>
      <c r="P60" s="425">
        <v>0.75</v>
      </c>
      <c r="Q60" s="424">
        <f>C60-1</f>
        <v>45983</v>
      </c>
      <c r="R60" s="427" t="s">
        <v>18</v>
      </c>
      <c r="S60" s="61"/>
      <c r="T60" s="61"/>
      <c r="U60" s="61"/>
      <c r="V60" s="61"/>
      <c r="W60" s="61"/>
      <c r="X60" s="61"/>
      <c r="Y60" s="61"/>
      <c r="Z60" s="61"/>
      <c r="AA60" s="61"/>
      <c r="AB60" s="275"/>
      <c r="AC60" s="275"/>
      <c r="AD60" s="275"/>
      <c r="AE60" s="275"/>
      <c r="AF60" s="275"/>
      <c r="AG60" s="275"/>
    </row>
    <row r="61" spans="1:37" s="259" customFormat="1" ht="13.5" customHeight="1" thickBot="1">
      <c r="A61" s="492"/>
      <c r="B61" s="566"/>
      <c r="C61" s="484">
        <f>C59+1</f>
        <v>45985</v>
      </c>
      <c r="D61" s="485">
        <f>C61+7</f>
        <v>45992</v>
      </c>
      <c r="E61" s="485">
        <f>C61+8</f>
        <v>45993</v>
      </c>
      <c r="F61" s="486" t="s">
        <v>11</v>
      </c>
      <c r="G61" s="486" t="s">
        <v>11</v>
      </c>
      <c r="H61" s="486" t="s">
        <v>11</v>
      </c>
      <c r="I61" s="485">
        <f>C61+10</f>
        <v>45995</v>
      </c>
      <c r="J61" s="486" t="s">
        <v>11</v>
      </c>
      <c r="K61" s="486" t="s">
        <v>11</v>
      </c>
      <c r="L61" s="486" t="s">
        <v>11</v>
      </c>
      <c r="M61" s="486" t="s">
        <v>11</v>
      </c>
      <c r="N61" s="486" t="s">
        <v>11</v>
      </c>
      <c r="O61" s="486" t="s">
        <v>11</v>
      </c>
      <c r="P61" s="487">
        <v>0.99930555555555556</v>
      </c>
      <c r="Q61" s="486">
        <f>C61-2</f>
        <v>45983</v>
      </c>
      <c r="R61" s="488" t="s">
        <v>17</v>
      </c>
      <c r="S61" s="61"/>
      <c r="T61" s="61"/>
      <c r="U61" s="61"/>
      <c r="V61" s="61"/>
      <c r="W61" s="61"/>
      <c r="X61" s="61"/>
      <c r="Y61" s="61"/>
      <c r="Z61" s="61"/>
      <c r="AA61" s="61"/>
      <c r="AB61" s="275"/>
      <c r="AC61" s="275"/>
      <c r="AD61" s="275"/>
      <c r="AE61" s="275"/>
      <c r="AF61" s="275"/>
      <c r="AG61" s="275"/>
    </row>
    <row r="62" spans="1:37" s="596" customFormat="1" ht="13.5" customHeight="1">
      <c r="A62" s="426" t="str">
        <f>IF(VLOOKUP(INDEX(WH!$B$9:$K$56,MATCH(C62,WH!$K$9:$K$56,0),1),WH!$B$9:$K$56,10,0)=GENERAL!C62,INDEX(WH!$B$9:$K$56,MATCH(C62,WH!$K$9:$K$56,0),1),INDEX(WH!$B$9:$K$56,MATCH(C62,WH!$K$9:$K$56,0)+1,1))</f>
        <v>WAN HAI 293</v>
      </c>
      <c r="B62" s="565" t="str">
        <f>CONCATENATE(IF(VLOOKUP(INDEX(WH!$B$9:$K$56,MATCH(C62,WH!$K$9:$K$56,0),1),WH!$B$9:$K$56,10,0)=GENERAL!C62,INDEX(WH!$B$9:$K$56,MATCH(C62,WH!$K$9:$K$56,0),2),INDEX(WH!$B$9:$K$56,MATCH(C62,WH!$K$9:$K$56,0)+1,2)),TEXT(IF(VLOOKUP(INDEX(WH!$B$9:$K$56,MATCH(C62,WH!$K$9:$K$56,0),1),WH!$B$9:$K$56,5,0)=GENERAL!P62,INDEX(WH!$B$9:$K$56,MATCH(C62,WH!$K$9:$K$56,0),3),INDEX(WH!$B$9:$K$56,MATCH(C62,WH!$K$9:$K$56,0)+1,3)),"00#"))</f>
        <v>N079</v>
      </c>
      <c r="C62" s="423">
        <f>C48+7</f>
        <v>45985</v>
      </c>
      <c r="D62" s="424">
        <f>C62+8</f>
        <v>45993</v>
      </c>
      <c r="E62" s="424">
        <f>C62+14</f>
        <v>45999</v>
      </c>
      <c r="F62" s="424" t="s">
        <v>11</v>
      </c>
      <c r="G62" s="422">
        <f>C62+10</f>
        <v>45995</v>
      </c>
      <c r="H62" s="422">
        <f>C62+9</f>
        <v>45994</v>
      </c>
      <c r="I62" s="424" t="s">
        <v>11</v>
      </c>
      <c r="J62" s="424" t="s">
        <v>11</v>
      </c>
      <c r="K62" s="424" t="s">
        <v>11</v>
      </c>
      <c r="L62" s="424" t="s">
        <v>11</v>
      </c>
      <c r="M62" s="424" t="s">
        <v>11</v>
      </c>
      <c r="N62" s="424" t="s">
        <v>11</v>
      </c>
      <c r="O62" s="424" t="s">
        <v>11</v>
      </c>
      <c r="P62" s="425">
        <v>0.4993055555555555</v>
      </c>
      <c r="Q62" s="424">
        <f t="shared" ref="Q62:Q70" si="1">C62-1</f>
        <v>45984</v>
      </c>
      <c r="R62" s="427" t="s">
        <v>18</v>
      </c>
      <c r="S62" s="61"/>
      <c r="T62" s="61"/>
      <c r="U62" s="61"/>
      <c r="V62" s="61"/>
      <c r="W62" s="61"/>
      <c r="X62" s="61"/>
      <c r="Y62" s="61"/>
      <c r="Z62" s="61"/>
      <c r="AA62" s="61"/>
      <c r="AB62" s="595"/>
      <c r="AC62" s="595"/>
      <c r="AD62" s="595"/>
      <c r="AE62" s="595"/>
      <c r="AF62" s="595"/>
      <c r="AG62" s="595"/>
    </row>
    <row r="63" spans="1:37" s="493" customFormat="1" ht="13.5" customHeight="1">
      <c r="A63" s="664" t="str">
        <f>CNC!A15</f>
        <v>CNC BANGKOK</v>
      </c>
      <c r="B63" s="665" t="str">
        <f>CNC!B15</f>
        <v>3CGIQN1NC</v>
      </c>
      <c r="C63" s="666">
        <f>C62+2</f>
        <v>45987</v>
      </c>
      <c r="D63" s="667"/>
      <c r="E63" s="578">
        <f>C63+9</f>
        <v>45996</v>
      </c>
      <c r="F63" s="578">
        <f>C63+8</f>
        <v>45995</v>
      </c>
      <c r="G63" s="578">
        <f>C63+7</f>
        <v>45994</v>
      </c>
      <c r="H63" s="578">
        <f>C63+6</f>
        <v>45993</v>
      </c>
      <c r="I63" s="600" t="s">
        <v>11</v>
      </c>
      <c r="J63" s="600" t="s">
        <v>11</v>
      </c>
      <c r="K63" s="600" t="s">
        <v>11</v>
      </c>
      <c r="L63" s="600" t="s">
        <v>11</v>
      </c>
      <c r="M63" s="600" t="s">
        <v>11</v>
      </c>
      <c r="N63" s="600" t="s">
        <v>11</v>
      </c>
      <c r="O63" s="600" t="s">
        <v>11</v>
      </c>
      <c r="P63" s="601">
        <v>0.66666666666666663</v>
      </c>
      <c r="Q63" s="668">
        <f>C63-1</f>
        <v>45986</v>
      </c>
      <c r="R63" s="669" t="s">
        <v>259</v>
      </c>
      <c r="S63" s="61"/>
      <c r="T63" s="61"/>
      <c r="U63" s="61"/>
      <c r="V63" s="61"/>
      <c r="W63" s="61"/>
      <c r="X63" s="61"/>
      <c r="Y63" s="61"/>
      <c r="Z63" s="61"/>
      <c r="AA63" s="61"/>
      <c r="AB63" s="490"/>
      <c r="AC63" s="490"/>
      <c r="AD63" s="490"/>
      <c r="AE63" s="490"/>
      <c r="AF63" s="490"/>
      <c r="AG63" s="490"/>
    </row>
    <row r="64" spans="1:37" s="259" customFormat="1" ht="13.5" customHeight="1">
      <c r="A64" s="426" t="str">
        <f>EVR!A13</f>
        <v xml:space="preserve">EVER OPUS </v>
      </c>
      <c r="B64" s="565" t="str">
        <f>EVR!B13</f>
        <v>1716-062N</v>
      </c>
      <c r="C64" s="423">
        <f>C62+2</f>
        <v>45987</v>
      </c>
      <c r="D64" s="424" t="s">
        <v>11</v>
      </c>
      <c r="E64" s="424" t="s">
        <v>11</v>
      </c>
      <c r="F64" s="422">
        <f>C64+11</f>
        <v>45998</v>
      </c>
      <c r="G64" s="422">
        <f>C64+9</f>
        <v>45996</v>
      </c>
      <c r="H64" s="422">
        <f>C64+8</f>
        <v>45995</v>
      </c>
      <c r="I64" s="424" t="s">
        <v>11</v>
      </c>
      <c r="J64" s="424" t="s">
        <v>11</v>
      </c>
      <c r="K64" s="424" t="s">
        <v>11</v>
      </c>
      <c r="L64" s="422">
        <f>C64+10</f>
        <v>45997</v>
      </c>
      <c r="M64" s="424" t="s">
        <v>11</v>
      </c>
      <c r="N64" s="424" t="s">
        <v>11</v>
      </c>
      <c r="O64" s="422">
        <f>C64+10</f>
        <v>45997</v>
      </c>
      <c r="P64" s="425">
        <v>0.70833333333333337</v>
      </c>
      <c r="Q64" s="424">
        <f t="shared" si="1"/>
        <v>45986</v>
      </c>
      <c r="R64" s="427" t="s">
        <v>136</v>
      </c>
      <c r="S64" s="61"/>
      <c r="T64" s="61"/>
      <c r="U64" s="61"/>
      <c r="V64" s="61"/>
      <c r="W64" s="61"/>
      <c r="X64" s="61"/>
      <c r="Y64" s="61"/>
      <c r="Z64" s="61"/>
      <c r="AA64" s="61"/>
      <c r="AB64" s="276"/>
      <c r="AC64" s="276"/>
      <c r="AD64" s="276"/>
      <c r="AE64" s="276"/>
      <c r="AF64" s="276"/>
      <c r="AG64" s="276"/>
    </row>
    <row r="65" spans="1:37" s="243" customFormat="1" ht="13.5" customHeight="1">
      <c r="A65" s="426" t="str">
        <f>EVR!A28</f>
        <v xml:space="preserve">UNI-PREMIER </v>
      </c>
      <c r="B65" s="565" t="str">
        <f>EVR!B28</f>
        <v xml:space="preserve"> 0346-439N</v>
      </c>
      <c r="C65" s="423">
        <f>C64</f>
        <v>45987</v>
      </c>
      <c r="D65" s="422">
        <f>C65+8</f>
        <v>45995</v>
      </c>
      <c r="E65" s="422">
        <f>C65+8</f>
        <v>45995</v>
      </c>
      <c r="F65" s="422"/>
      <c r="G65" s="422"/>
      <c r="H65" s="422"/>
      <c r="I65" s="424"/>
      <c r="J65" s="422">
        <f>C65+11</f>
        <v>45998</v>
      </c>
      <c r="K65" s="424"/>
      <c r="L65" s="422"/>
      <c r="M65" s="424"/>
      <c r="N65" s="424"/>
      <c r="O65" s="422"/>
      <c r="P65" s="425">
        <v>0.125</v>
      </c>
      <c r="Q65" s="424">
        <f>C65</f>
        <v>45987</v>
      </c>
      <c r="R65" s="427" t="s">
        <v>136</v>
      </c>
      <c r="S65" s="61"/>
      <c r="T65" s="61"/>
      <c r="U65" s="61"/>
      <c r="V65" s="61"/>
      <c r="W65" s="61"/>
      <c r="X65" s="61"/>
      <c r="Y65" s="61"/>
      <c r="Z65" s="61"/>
      <c r="AA65" s="61"/>
      <c r="AB65" s="275"/>
      <c r="AC65" s="275"/>
      <c r="AD65" s="275"/>
      <c r="AE65" s="275"/>
      <c r="AF65" s="275"/>
      <c r="AG65" s="275"/>
    </row>
    <row r="66" spans="1:37" s="243" customFormat="1" ht="13.5" customHeight="1">
      <c r="A66" s="692" t="s">
        <v>417</v>
      </c>
      <c r="B66" s="693" t="s">
        <v>446</v>
      </c>
      <c r="C66" s="694">
        <f>C64</f>
        <v>45987</v>
      </c>
      <c r="D66" s="695" t="s">
        <v>11</v>
      </c>
      <c r="E66" s="695" t="s">
        <v>11</v>
      </c>
      <c r="F66" s="695" t="s">
        <v>11</v>
      </c>
      <c r="G66" s="695" t="s">
        <v>11</v>
      </c>
      <c r="H66" s="695" t="s">
        <v>11</v>
      </c>
      <c r="I66" s="695" t="s">
        <v>11</v>
      </c>
      <c r="J66" s="695" t="s">
        <v>11</v>
      </c>
      <c r="K66" s="695">
        <f>C66+15</f>
        <v>46002</v>
      </c>
      <c r="L66" s="695" t="s">
        <v>11</v>
      </c>
      <c r="M66" s="695">
        <f>C66+15</f>
        <v>46002</v>
      </c>
      <c r="N66" s="695" t="s">
        <v>11</v>
      </c>
      <c r="O66" s="695" t="s">
        <v>11</v>
      </c>
      <c r="P66" s="696">
        <v>0.83333333333333337</v>
      </c>
      <c r="Q66" s="695">
        <f t="shared" si="1"/>
        <v>45986</v>
      </c>
      <c r="R66" s="697" t="s">
        <v>16</v>
      </c>
      <c r="S66" s="61"/>
      <c r="T66" s="61"/>
      <c r="U66" s="61"/>
      <c r="V66" s="61"/>
      <c r="W66" s="61"/>
      <c r="X66" s="61"/>
      <c r="Y66" s="61"/>
      <c r="Z66" s="61"/>
      <c r="AA66" s="61"/>
      <c r="AB66" s="276"/>
      <c r="AC66" s="276"/>
      <c r="AD66" s="276"/>
      <c r="AE66" s="276"/>
      <c r="AF66" s="276"/>
      <c r="AG66" s="276"/>
      <c r="AH66" s="276"/>
      <c r="AI66" s="276"/>
      <c r="AJ66" s="276"/>
    </row>
    <row r="67" spans="1:37" s="596" customFormat="1" ht="13.5" customHeight="1">
      <c r="A67" s="426" t="str">
        <f>'ONE JV2'!A13</f>
        <v>NYK CLARA</v>
      </c>
      <c r="B67" s="565" t="str">
        <f>'ONE JV2'!B13</f>
        <v xml:space="preserve"> 532N</v>
      </c>
      <c r="C67" s="423">
        <f>C66</f>
        <v>45987</v>
      </c>
      <c r="D67" s="422">
        <f>C67+7</f>
        <v>45994</v>
      </c>
      <c r="E67" s="422">
        <f>C67+8</f>
        <v>45995</v>
      </c>
      <c r="F67" s="422">
        <f>C67+9</f>
        <v>45996</v>
      </c>
      <c r="G67" s="424" t="s">
        <v>11</v>
      </c>
      <c r="H67" s="424" t="s">
        <v>11</v>
      </c>
      <c r="I67" s="424" t="s">
        <v>11</v>
      </c>
      <c r="J67" s="424" t="s">
        <v>11</v>
      </c>
      <c r="K67" s="424" t="s">
        <v>11</v>
      </c>
      <c r="L67" s="424" t="s">
        <v>11</v>
      </c>
      <c r="M67" s="424" t="s">
        <v>11</v>
      </c>
      <c r="N67" s="424" t="s">
        <v>11</v>
      </c>
      <c r="O67" s="422">
        <f>C67+9</f>
        <v>45996</v>
      </c>
      <c r="P67" s="425">
        <v>0.375</v>
      </c>
      <c r="Q67" s="424">
        <f>C67</f>
        <v>45987</v>
      </c>
      <c r="R67" s="427" t="s">
        <v>190</v>
      </c>
      <c r="S67" s="590"/>
      <c r="T67" s="590"/>
      <c r="U67" s="590"/>
      <c r="V67" s="590"/>
      <c r="W67" s="590"/>
      <c r="X67" s="590"/>
      <c r="Y67" s="590"/>
      <c r="Z67" s="590"/>
      <c r="AA67" s="590"/>
      <c r="AB67" s="591"/>
      <c r="AC67" s="591"/>
      <c r="AD67" s="591"/>
      <c r="AE67" s="591"/>
      <c r="AF67" s="591"/>
      <c r="AG67" s="591"/>
    </row>
    <row r="68" spans="1:37" s="596" customFormat="1" ht="13.5" customHeight="1">
      <c r="A68" s="426" t="str">
        <f>SITC!A32</f>
        <v>SITC XIANDE</v>
      </c>
      <c r="B68" s="565" t="str">
        <f>SITC!B32</f>
        <v>2525N</v>
      </c>
      <c r="C68" s="423">
        <f>C67</f>
        <v>45987</v>
      </c>
      <c r="D68" s="422"/>
      <c r="E68" s="422"/>
      <c r="F68" s="422">
        <f>C68+11</f>
        <v>45998</v>
      </c>
      <c r="G68" s="424">
        <f>C68+9</f>
        <v>45996</v>
      </c>
      <c r="H68" s="424">
        <f>C68+8</f>
        <v>45995</v>
      </c>
      <c r="I68" s="424"/>
      <c r="J68" s="424"/>
      <c r="K68" s="424"/>
      <c r="L68" s="424"/>
      <c r="M68" s="424"/>
      <c r="N68" s="424"/>
      <c r="O68" s="422"/>
      <c r="P68" s="425">
        <v>0.70833333333333337</v>
      </c>
      <c r="Q68" s="424">
        <f>C68-1</f>
        <v>45986</v>
      </c>
      <c r="R68" s="427" t="s">
        <v>229</v>
      </c>
      <c r="S68" s="590"/>
      <c r="T68" s="590"/>
      <c r="U68" s="590"/>
      <c r="V68" s="590"/>
      <c r="W68" s="590"/>
      <c r="X68" s="590"/>
      <c r="Y68" s="590"/>
      <c r="Z68" s="590"/>
      <c r="AA68" s="590"/>
      <c r="AB68" s="591"/>
      <c r="AC68" s="591"/>
      <c r="AD68" s="591"/>
      <c r="AE68" s="591"/>
      <c r="AF68" s="591"/>
      <c r="AG68" s="591"/>
    </row>
    <row r="69" spans="1:37" s="259" customFormat="1" ht="14.25" customHeight="1">
      <c r="A69" s="426" t="str">
        <f>'ONE JT1'!A13</f>
        <v>ADDISON</v>
      </c>
      <c r="B69" s="565" t="str">
        <f>'ONE JT1'!B13</f>
        <v xml:space="preserve"> 045N</v>
      </c>
      <c r="C69" s="423">
        <f>C55+7</f>
        <v>45988</v>
      </c>
      <c r="D69" s="424" t="s">
        <v>11</v>
      </c>
      <c r="E69" s="424" t="s">
        <v>11</v>
      </c>
      <c r="F69" s="424" t="s">
        <v>11</v>
      </c>
      <c r="G69" s="422">
        <f>C69+9</f>
        <v>45997</v>
      </c>
      <c r="H69" s="422">
        <f>C69+8</f>
        <v>45996</v>
      </c>
      <c r="I69" s="424" t="s">
        <v>11</v>
      </c>
      <c r="J69" s="424" t="s">
        <v>11</v>
      </c>
      <c r="K69" s="424" t="s">
        <v>11</v>
      </c>
      <c r="L69" s="422">
        <f>C69+6</f>
        <v>45994</v>
      </c>
      <c r="M69" s="424" t="s">
        <v>11</v>
      </c>
      <c r="N69" s="424" t="s">
        <v>11</v>
      </c>
      <c r="O69" s="424" t="s">
        <v>11</v>
      </c>
      <c r="P69" s="425">
        <v>0.91666666666666663</v>
      </c>
      <c r="Q69" s="424">
        <f>C69-2</f>
        <v>45986</v>
      </c>
      <c r="R69" s="427" t="s">
        <v>190</v>
      </c>
      <c r="S69" s="590"/>
      <c r="T69" s="590"/>
      <c r="U69" s="590"/>
      <c r="V69" s="590"/>
      <c r="W69" s="590"/>
      <c r="X69" s="590"/>
      <c r="Y69" s="590"/>
      <c r="Z69" s="590"/>
      <c r="AA69" s="590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</row>
    <row r="70" spans="1:37" s="259" customFormat="1" ht="13.5" customHeight="1">
      <c r="A70" s="426" t="str">
        <f>IF(VLOOKUP(INDEX(WH!$B$9:$K$56,MATCH(C70,WH!$K$9:$K$56,0),1),WH!$B$9:$K$56,5,0)=GENERAL!P70,INDEX(WH!$B$9:$K$56,MATCH(C70,WH!$K$9:$K$56,0),1),INDEX(WH!$B$9:$K$56,MATCH(C70,WH!$K$9:$K$56,0)+1,1))</f>
        <v>WAN HAI 296</v>
      </c>
      <c r="B70" s="565" t="str">
        <f>CONCATENATE(IF(VLOOKUP(INDEX(WH!$B$9:$K$56,MATCH(C70,WH!$K$9:$K$56,0),1),WH!$B$9:$K$56,5,0)=GENERAL!P70,INDEX(WH!$B$9:$K$56,MATCH(C70,WH!$K$9:$K$56,0),2),INDEX(WH!$B$9:$K$56,MATCH(C70,WH!$K$9:$K$56,0)+1,2)),TEXT(IF(VLOOKUP(INDEX(WH!$B$9:$K$56,MATCH(C70,WH!$K$9:$K$56,0),1),WH!$B$9:$K$56,5,0)=GENERAL!P70,INDEX(WH!$B$9:$K$56,MATCH(C70,WH!$K$9:$K$56,0),3),INDEX(WH!$B$9:$K$56,MATCH(C70,WH!$K$9:$K$56,0)+1,3)),"00#"))</f>
        <v>N050</v>
      </c>
      <c r="C70" s="423">
        <f>C69+2</f>
        <v>45990</v>
      </c>
      <c r="D70" s="422">
        <f>C70+10</f>
        <v>46000</v>
      </c>
      <c r="E70" s="422">
        <f>C70+9</f>
        <v>45999</v>
      </c>
      <c r="F70" s="424" t="s">
        <v>11</v>
      </c>
      <c r="G70" s="424" t="s">
        <v>11</v>
      </c>
      <c r="H70" s="424" t="s">
        <v>11</v>
      </c>
      <c r="I70" s="424">
        <f>C70+18</f>
        <v>46008</v>
      </c>
      <c r="J70" s="422">
        <f>C70+7</f>
        <v>45997</v>
      </c>
      <c r="K70" s="424" t="s">
        <v>11</v>
      </c>
      <c r="L70" s="424" t="s">
        <v>11</v>
      </c>
      <c r="M70" s="424" t="s">
        <v>11</v>
      </c>
      <c r="N70" s="424" t="s">
        <v>11</v>
      </c>
      <c r="O70" s="424">
        <f>C70+12</f>
        <v>46002</v>
      </c>
      <c r="P70" s="425">
        <v>0.16666666666666666</v>
      </c>
      <c r="Q70" s="424">
        <f t="shared" si="1"/>
        <v>45989</v>
      </c>
      <c r="R70" s="427" t="s">
        <v>18</v>
      </c>
      <c r="S70" s="61"/>
      <c r="T70" s="61"/>
      <c r="U70" s="61"/>
      <c r="V70" s="61"/>
      <c r="W70" s="61"/>
      <c r="X70" s="61"/>
      <c r="Y70" s="61"/>
      <c r="Z70" s="61"/>
      <c r="AA70" s="61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</row>
    <row r="71" spans="1:37" s="259" customFormat="1" ht="13.5" customHeight="1">
      <c r="A71" s="426" t="str">
        <f>'SINOTRANS ( ORIMAS)'!A15</f>
        <v>MILD ORCHID</v>
      </c>
      <c r="B71" s="565" t="str">
        <f>'SINOTRANS ( ORIMAS)'!B15</f>
        <v>2547N</v>
      </c>
      <c r="C71" s="423">
        <f>C70</f>
        <v>45990</v>
      </c>
      <c r="D71" s="422">
        <f>C71+9</f>
        <v>45999</v>
      </c>
      <c r="E71" s="422">
        <f>C71+10</f>
        <v>46000</v>
      </c>
      <c r="F71" s="424" t="s">
        <v>11</v>
      </c>
      <c r="G71" s="424" t="s">
        <v>11</v>
      </c>
      <c r="H71" s="424" t="s">
        <v>11</v>
      </c>
      <c r="I71" s="424" t="s">
        <v>11</v>
      </c>
      <c r="J71" s="424" t="s">
        <v>11</v>
      </c>
      <c r="K71" s="424" t="s">
        <v>11</v>
      </c>
      <c r="L71" s="424" t="s">
        <v>11</v>
      </c>
      <c r="M71" s="424" t="s">
        <v>11</v>
      </c>
      <c r="N71" s="424" t="s">
        <v>11</v>
      </c>
      <c r="O71" s="424" t="s">
        <v>11</v>
      </c>
      <c r="P71" s="425">
        <v>0.95833333333333337</v>
      </c>
      <c r="Q71" s="424">
        <f>C71-2</f>
        <v>45988</v>
      </c>
      <c r="R71" s="427" t="s">
        <v>321</v>
      </c>
      <c r="S71" s="61"/>
      <c r="T71" s="61"/>
      <c r="U71" s="61"/>
      <c r="V71" s="61"/>
      <c r="W71" s="61"/>
      <c r="X71" s="61"/>
      <c r="Y71" s="61"/>
      <c r="Z71" s="61"/>
      <c r="AA71" s="61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</row>
    <row r="72" spans="1:37" s="259" customFormat="1" ht="13.5" customHeight="1">
      <c r="A72" s="426" t="str">
        <f>'ONE JSM'!A17</f>
        <v>ACX CRYSTAL</v>
      </c>
      <c r="B72" s="565" t="str">
        <f>'ONE JSM'!B17</f>
        <v xml:space="preserve"> 321N</v>
      </c>
      <c r="C72" s="423">
        <f>C70</f>
        <v>45990</v>
      </c>
      <c r="D72" s="424" t="s">
        <v>11</v>
      </c>
      <c r="E72" s="422">
        <f>C72+11</f>
        <v>46001</v>
      </c>
      <c r="F72" s="422">
        <f>C72+10</f>
        <v>46000</v>
      </c>
      <c r="G72" s="422">
        <f>C72+8</f>
        <v>45998</v>
      </c>
      <c r="H72" s="422">
        <f>C72+7</f>
        <v>45997</v>
      </c>
      <c r="I72" s="424" t="s">
        <v>11</v>
      </c>
      <c r="J72" s="424" t="s">
        <v>11</v>
      </c>
      <c r="K72" s="424" t="s">
        <v>11</v>
      </c>
      <c r="L72" s="422">
        <f>C72+9</f>
        <v>45999</v>
      </c>
      <c r="M72" s="424" t="s">
        <v>11</v>
      </c>
      <c r="N72" s="422">
        <f>C72+7</f>
        <v>45997</v>
      </c>
      <c r="O72" s="424" t="s">
        <v>11</v>
      </c>
      <c r="P72" s="425">
        <v>0.58333333333333337</v>
      </c>
      <c r="Q72" s="424">
        <f>C72-2</f>
        <v>45988</v>
      </c>
      <c r="R72" s="427" t="s">
        <v>190</v>
      </c>
      <c r="S72" s="61"/>
      <c r="T72" s="61"/>
      <c r="U72" s="61"/>
      <c r="V72" s="61"/>
      <c r="W72" s="61"/>
      <c r="X72" s="61"/>
      <c r="Y72" s="61"/>
      <c r="Z72" s="61"/>
      <c r="AA72" s="61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</row>
    <row r="73" spans="1:37" s="259" customFormat="1" ht="13.5" customHeight="1">
      <c r="A73" s="426" t="e">
        <f>KMTC!#REF!</f>
        <v>#REF!</v>
      </c>
      <c r="B73" s="565" t="e">
        <f>KMTC!#REF!</f>
        <v>#REF!</v>
      </c>
      <c r="C73" s="423">
        <f>C72+1</f>
        <v>45991</v>
      </c>
      <c r="D73" s="424" t="s">
        <v>11</v>
      </c>
      <c r="E73" s="424" t="s">
        <v>11</v>
      </c>
      <c r="F73" s="422">
        <f>C73+7</f>
        <v>45998</v>
      </c>
      <c r="G73" s="422">
        <f>C73+10</f>
        <v>46001</v>
      </c>
      <c r="H73" s="422">
        <f>C73+9</f>
        <v>46000</v>
      </c>
      <c r="I73" s="424" t="s">
        <v>11</v>
      </c>
      <c r="J73" s="424" t="s">
        <v>11</v>
      </c>
      <c r="K73" s="424" t="s">
        <v>11</v>
      </c>
      <c r="L73" s="424" t="s">
        <v>11</v>
      </c>
      <c r="M73" s="424" t="s">
        <v>11</v>
      </c>
      <c r="N73" s="424" t="s">
        <v>11</v>
      </c>
      <c r="O73" s="424" t="s">
        <v>11</v>
      </c>
      <c r="P73" s="425">
        <v>4.1666666666666664E-2</v>
      </c>
      <c r="Q73" s="424">
        <f>C73-1</f>
        <v>45990</v>
      </c>
      <c r="R73" s="427" t="s">
        <v>16</v>
      </c>
      <c r="S73" s="61"/>
      <c r="T73" s="61"/>
      <c r="U73" s="61"/>
      <c r="V73" s="61"/>
      <c r="W73" s="61"/>
      <c r="X73" s="61"/>
      <c r="Y73" s="61"/>
      <c r="Z73" s="61"/>
      <c r="AA73" s="61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</row>
    <row r="74" spans="1:37" s="259" customFormat="1" ht="13.5" customHeight="1">
      <c r="A74" s="426" t="str">
        <f>IF(VLOOKUP(INDEX(WH!$B$9:$K$56,MATCH(C74,WH!$K$9:$K$56,0),1),WH!$B$9:$K$56,5,0)=GENERAL!P74,INDEX(WH!$B$9:$K$56,MATCH(C74,WH!$K$9:$K$56,0),1),INDEX(WH!$B$9:$K$56,MATCH(C74,WH!$K$9:$K$56,0)+1,1))</f>
        <v>TBN</v>
      </c>
      <c r="B74" s="565" t="str">
        <f>CONCATENATE(IF(VLOOKUP(INDEX(WH!$B$9:$K$56,MATCH(C74,WH!$K$9:$K$56,0),1),WH!$B$9:$K$56,5,0)=GENERAL!P74,INDEX(WH!$B$9:$K$56,MATCH(C74,WH!$K$9:$K$56,0),2),INDEX(WH!$B$9:$K$56,MATCH(C74,WH!$K$9:$K$56,0)+1,2)),TEXT(IF(VLOOKUP(INDEX(WH!$B$9:$K$56,MATCH(C74,WH!$K$9:$K$56,0),1),WH!$B$9:$K$56,5,0)=GENERAL!P74,INDEX(WH!$B$9:$K$56,MATCH(C74,WH!$K$9:$K$56,0),3),INDEX(WH!$B$9:$K$56,MATCH(C74,WH!$K$9:$K$56,0)+1,3)),"00#"))</f>
        <v>N001</v>
      </c>
      <c r="C74" s="423">
        <f>C73</f>
        <v>45991</v>
      </c>
      <c r="D74" s="424" t="s">
        <v>11</v>
      </c>
      <c r="E74" s="424" t="s">
        <v>11</v>
      </c>
      <c r="F74" s="424" t="s">
        <v>11</v>
      </c>
      <c r="G74" s="422">
        <f>C74+8</f>
        <v>45999</v>
      </c>
      <c r="H74" s="422">
        <f>C74+8</f>
        <v>45999</v>
      </c>
      <c r="I74" s="424" t="s">
        <v>11</v>
      </c>
      <c r="J74" s="424" t="s">
        <v>11</v>
      </c>
      <c r="K74" s="424" t="s">
        <v>11</v>
      </c>
      <c r="L74" s="424" t="s">
        <v>11</v>
      </c>
      <c r="M74" s="424" t="s">
        <v>11</v>
      </c>
      <c r="N74" s="424" t="s">
        <v>11</v>
      </c>
      <c r="O74" s="424" t="s">
        <v>11</v>
      </c>
      <c r="P74" s="425">
        <v>0.75</v>
      </c>
      <c r="Q74" s="424">
        <f>C74-1</f>
        <v>45990</v>
      </c>
      <c r="R74" s="427" t="s">
        <v>18</v>
      </c>
      <c r="S74" s="61"/>
      <c r="T74" s="61"/>
      <c r="U74" s="61"/>
      <c r="V74" s="61"/>
      <c r="W74" s="61"/>
      <c r="X74" s="61"/>
      <c r="Y74" s="61"/>
      <c r="Z74" s="61"/>
      <c r="AA74" s="61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</row>
    <row r="75" spans="1:37" s="259" customFormat="1" ht="13.5" customHeight="1" thickBot="1">
      <c r="A75" s="483"/>
      <c r="B75" s="566"/>
      <c r="C75" s="484">
        <f>C73+1</f>
        <v>45992</v>
      </c>
      <c r="D75" s="485">
        <f>C75+7</f>
        <v>45999</v>
      </c>
      <c r="E75" s="485">
        <f>C75+8</f>
        <v>46000</v>
      </c>
      <c r="F75" s="486" t="s">
        <v>11</v>
      </c>
      <c r="G75" s="486" t="s">
        <v>11</v>
      </c>
      <c r="H75" s="486" t="s">
        <v>11</v>
      </c>
      <c r="I75" s="485">
        <f>C75+10</f>
        <v>46002</v>
      </c>
      <c r="J75" s="486" t="s">
        <v>11</v>
      </c>
      <c r="K75" s="486" t="s">
        <v>11</v>
      </c>
      <c r="L75" s="486" t="s">
        <v>11</v>
      </c>
      <c r="M75" s="486" t="s">
        <v>11</v>
      </c>
      <c r="N75" s="486" t="s">
        <v>11</v>
      </c>
      <c r="O75" s="486" t="s">
        <v>11</v>
      </c>
      <c r="P75" s="487">
        <v>0.99930555555555556</v>
      </c>
      <c r="Q75" s="486">
        <f>C75-2</f>
        <v>45990</v>
      </c>
      <c r="R75" s="488" t="s">
        <v>17</v>
      </c>
      <c r="S75" s="61"/>
      <c r="T75" s="61"/>
      <c r="U75" s="61"/>
      <c r="V75" s="61"/>
      <c r="W75" s="61"/>
      <c r="X75" s="61"/>
      <c r="Y75" s="61"/>
      <c r="Z75" s="61"/>
      <c r="AA75" s="61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</row>
    <row r="76" spans="1:37" s="259" customFormat="1" ht="13.5" customHeight="1">
      <c r="A76" s="426" t="str">
        <f>IF(VLOOKUP(INDEX(WH!$B$9:$K$56,MATCH(C76,WH!$K$9:$K$56,0),1),WH!$B$9:$K$56,10,0)=GENERAL!C76,INDEX(WH!$B$9:$K$56,MATCH(C76,WH!$K$9:$K$56,0),1),INDEX(WH!$B$9:$K$56,MATCH(C76,WH!$K$9:$K$56,0)+1,1))</f>
        <v>INTERASIA VISION</v>
      </c>
      <c r="B76" s="565" t="str">
        <f>CONCATENATE(IF(VLOOKUP(INDEX(WH!$B$9:$K$56,MATCH(C76,WH!$K$9:$K$56,0),1),WH!$B$9:$K$56,10,0)=GENERAL!C76,INDEX(WH!$B$9:$K$56,MATCH(C76,WH!$K$9:$K$56,0),2),INDEX(WH!$B$9:$K$56,MATCH(C76,WH!$K$9:$K$56,0)+1,2)),TEXT(IF(VLOOKUP(INDEX(WH!$B$9:$K$56,MATCH(C76,WH!$K$9:$K$56,0),1),WH!$B$9:$K$56,5,0)=GENERAL!P76,INDEX(WH!$B$9:$K$56,MATCH(C76,WH!$K$9:$K$56,0),3),INDEX(WH!$B$9:$K$56,MATCH(C76,WH!$K$9:$K$56,0)+1,3)),"00#"))</f>
        <v>N087</v>
      </c>
      <c r="C76" s="423">
        <f>C62+7</f>
        <v>45992</v>
      </c>
      <c r="D76" s="424">
        <f>C76+8</f>
        <v>46000</v>
      </c>
      <c r="E76" s="424">
        <f>C76+14</f>
        <v>46006</v>
      </c>
      <c r="F76" s="424" t="s">
        <v>11</v>
      </c>
      <c r="G76" s="422">
        <f>C76+10</f>
        <v>46002</v>
      </c>
      <c r="H76" s="422">
        <f>C76+9</f>
        <v>46001</v>
      </c>
      <c r="I76" s="424" t="s">
        <v>11</v>
      </c>
      <c r="J76" s="424" t="s">
        <v>11</v>
      </c>
      <c r="K76" s="424" t="s">
        <v>11</v>
      </c>
      <c r="L76" s="424" t="s">
        <v>11</v>
      </c>
      <c r="M76" s="424" t="s">
        <v>11</v>
      </c>
      <c r="N76" s="424" t="s">
        <v>11</v>
      </c>
      <c r="O76" s="424" t="s">
        <v>11</v>
      </c>
      <c r="P76" s="425">
        <v>0.4993055555555555</v>
      </c>
      <c r="Q76" s="424">
        <f>C76-1</f>
        <v>45991</v>
      </c>
      <c r="R76" s="427" t="s">
        <v>18</v>
      </c>
      <c r="S76" s="61"/>
      <c r="T76" s="61"/>
      <c r="U76" s="61"/>
      <c r="V76" s="61"/>
      <c r="W76" s="61"/>
      <c r="X76" s="61"/>
      <c r="Y76" s="61"/>
      <c r="Z76" s="61"/>
      <c r="AA76" s="61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</row>
    <row r="77" spans="1:37" s="493" customFormat="1" ht="13.5" customHeight="1">
      <c r="A77" s="597" t="str">
        <f>CNC!A16</f>
        <v>CNC SATURN</v>
      </c>
      <c r="B77" s="598" t="str">
        <f>CNC!B16</f>
        <v>3CGISN1NC</v>
      </c>
      <c r="C77" s="599">
        <f>C76+2</f>
        <v>45994</v>
      </c>
      <c r="D77" s="578"/>
      <c r="E77" s="578">
        <f>C77+9</f>
        <v>46003</v>
      </c>
      <c r="F77" s="578">
        <f>C77+8</f>
        <v>46002</v>
      </c>
      <c r="G77" s="578">
        <f>C77+7</f>
        <v>46001</v>
      </c>
      <c r="H77" s="578">
        <f>C77+6</f>
        <v>46000</v>
      </c>
      <c r="I77" s="600" t="s">
        <v>11</v>
      </c>
      <c r="J77" s="600" t="s">
        <v>11</v>
      </c>
      <c r="K77" s="600" t="s">
        <v>11</v>
      </c>
      <c r="L77" s="600" t="s">
        <v>11</v>
      </c>
      <c r="M77" s="600" t="s">
        <v>11</v>
      </c>
      <c r="N77" s="600" t="s">
        <v>11</v>
      </c>
      <c r="O77" s="600" t="s">
        <v>11</v>
      </c>
      <c r="P77" s="601">
        <v>0.66666666666666663</v>
      </c>
      <c r="Q77" s="600">
        <f>C77-1</f>
        <v>45993</v>
      </c>
      <c r="R77" s="602" t="s">
        <v>259</v>
      </c>
      <c r="S77" s="61"/>
      <c r="T77" s="61"/>
      <c r="U77" s="61"/>
      <c r="V77" s="61"/>
      <c r="W77" s="61"/>
      <c r="X77" s="61"/>
      <c r="Y77" s="61"/>
      <c r="Z77" s="61"/>
      <c r="AA77" s="6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</row>
    <row r="78" spans="1:37" s="259" customFormat="1" ht="13.5" customHeight="1">
      <c r="A78" s="426" t="str">
        <f>EVR!A14</f>
        <v xml:space="preserve">EVER WARM </v>
      </c>
      <c r="B78" s="565" t="str">
        <f>EVR!B14</f>
        <v>1717-003N</v>
      </c>
      <c r="C78" s="423">
        <f>C76+2</f>
        <v>45994</v>
      </c>
      <c r="D78" s="424" t="s">
        <v>11</v>
      </c>
      <c r="E78" s="424" t="s">
        <v>11</v>
      </c>
      <c r="F78" s="422">
        <f>C78+11</f>
        <v>46005</v>
      </c>
      <c r="G78" s="422">
        <f>C78+9</f>
        <v>46003</v>
      </c>
      <c r="H78" s="422">
        <f>C78+8</f>
        <v>46002</v>
      </c>
      <c r="I78" s="424" t="s">
        <v>11</v>
      </c>
      <c r="J78" s="424" t="s">
        <v>11</v>
      </c>
      <c r="K78" s="424" t="s">
        <v>11</v>
      </c>
      <c r="L78" s="422">
        <f>C78+10</f>
        <v>46004</v>
      </c>
      <c r="M78" s="424" t="s">
        <v>11</v>
      </c>
      <c r="N78" s="424" t="s">
        <v>11</v>
      </c>
      <c r="O78" s="422">
        <f>C78+10</f>
        <v>46004</v>
      </c>
      <c r="P78" s="425">
        <v>0.70833333333333337</v>
      </c>
      <c r="Q78" s="424">
        <f>C78-1</f>
        <v>45993</v>
      </c>
      <c r="R78" s="427" t="s">
        <v>136</v>
      </c>
      <c r="S78" s="61"/>
      <c r="T78" s="61"/>
      <c r="U78" s="61"/>
      <c r="V78" s="61"/>
      <c r="W78" s="61"/>
      <c r="X78" s="61"/>
      <c r="Y78" s="61"/>
      <c r="Z78" s="61"/>
      <c r="AA78" s="61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</row>
    <row r="79" spans="1:37" s="259" customFormat="1" ht="13.5" customHeight="1">
      <c r="A79" s="426" t="str">
        <f>EVR!A29</f>
        <v xml:space="preserve">EVER PRIMA </v>
      </c>
      <c r="B79" s="565" t="str">
        <f>EVR!B29</f>
        <v xml:space="preserve"> 0347-441N</v>
      </c>
      <c r="C79" s="423">
        <f>C78</f>
        <v>45994</v>
      </c>
      <c r="D79" s="422">
        <f>C79+8</f>
        <v>46002</v>
      </c>
      <c r="E79" s="422">
        <f>C79+8</f>
        <v>46002</v>
      </c>
      <c r="F79" s="422"/>
      <c r="G79" s="422"/>
      <c r="H79" s="422"/>
      <c r="I79" s="424"/>
      <c r="J79" s="422">
        <f>C79+11</f>
        <v>46005</v>
      </c>
      <c r="K79" s="424"/>
      <c r="L79" s="422"/>
      <c r="M79" s="424"/>
      <c r="N79" s="424"/>
      <c r="O79" s="422"/>
      <c r="P79" s="425">
        <v>0.125</v>
      </c>
      <c r="Q79" s="424">
        <f>C79</f>
        <v>45994</v>
      </c>
      <c r="R79" s="427" t="s">
        <v>136</v>
      </c>
      <c r="S79" s="61"/>
      <c r="T79" s="61"/>
      <c r="U79" s="61"/>
      <c r="V79" s="61"/>
      <c r="W79" s="61"/>
      <c r="X79" s="61"/>
      <c r="Y79" s="61"/>
      <c r="Z79" s="61"/>
      <c r="AA79" s="61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</row>
    <row r="80" spans="1:37" s="259" customFormat="1" ht="13.5" customHeight="1">
      <c r="A80" s="426" t="s">
        <v>328</v>
      </c>
      <c r="B80" s="565"/>
      <c r="C80" s="423">
        <f>C78</f>
        <v>45994</v>
      </c>
      <c r="D80" s="424" t="s">
        <v>11</v>
      </c>
      <c r="E80" s="424" t="s">
        <v>11</v>
      </c>
      <c r="F80" s="424" t="s">
        <v>11</v>
      </c>
      <c r="G80" s="424" t="s">
        <v>11</v>
      </c>
      <c r="H80" s="424" t="s">
        <v>11</v>
      </c>
      <c r="I80" s="424" t="s">
        <v>11</v>
      </c>
      <c r="J80" s="424" t="s">
        <v>11</v>
      </c>
      <c r="K80" s="424">
        <f>C80+15</f>
        <v>46009</v>
      </c>
      <c r="L80" s="424" t="s">
        <v>11</v>
      </c>
      <c r="M80" s="424">
        <f>C80+15</f>
        <v>46009</v>
      </c>
      <c r="N80" s="424" t="s">
        <v>11</v>
      </c>
      <c r="O80" s="424" t="s">
        <v>11</v>
      </c>
      <c r="P80" s="425">
        <v>0.83333333333333337</v>
      </c>
      <c r="Q80" s="424">
        <f>C80-1</f>
        <v>45993</v>
      </c>
      <c r="R80" s="592" t="s">
        <v>16</v>
      </c>
      <c r="S80" s="61"/>
      <c r="T80" s="61"/>
      <c r="U80" s="61"/>
      <c r="V80" s="61"/>
      <c r="W80" s="61"/>
      <c r="X80" s="61"/>
      <c r="Y80" s="61"/>
      <c r="Z80" s="61"/>
      <c r="AA80" s="61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</row>
    <row r="81" spans="1:37" s="259" customFormat="1" ht="13.5" customHeight="1">
      <c r="A81" s="426" t="str">
        <f>'ONE JV2'!A14</f>
        <v xml:space="preserve">NYK PAULA </v>
      </c>
      <c r="B81" s="565" t="str">
        <f>'ONE JV2'!B14</f>
        <v>1027N</v>
      </c>
      <c r="C81" s="423">
        <f>C80</f>
        <v>45994</v>
      </c>
      <c r="D81" s="422">
        <f>C81+7</f>
        <v>46001</v>
      </c>
      <c r="E81" s="422">
        <f>C81+8</f>
        <v>46002</v>
      </c>
      <c r="F81" s="422">
        <f>C81+9</f>
        <v>46003</v>
      </c>
      <c r="G81" s="424" t="s">
        <v>11</v>
      </c>
      <c r="H81" s="424" t="s">
        <v>11</v>
      </c>
      <c r="I81" s="424" t="s">
        <v>11</v>
      </c>
      <c r="J81" s="424" t="s">
        <v>11</v>
      </c>
      <c r="K81" s="424" t="s">
        <v>11</v>
      </c>
      <c r="L81" s="424" t="s">
        <v>11</v>
      </c>
      <c r="M81" s="424" t="s">
        <v>11</v>
      </c>
      <c r="N81" s="424" t="s">
        <v>11</v>
      </c>
      <c r="O81" s="422">
        <f>C81+9</f>
        <v>46003</v>
      </c>
      <c r="P81" s="425">
        <v>0.375</v>
      </c>
      <c r="Q81" s="424">
        <f>C81</f>
        <v>45994</v>
      </c>
      <c r="R81" s="427" t="s">
        <v>190</v>
      </c>
      <c r="S81" s="61"/>
      <c r="T81" s="61"/>
      <c r="U81" s="61"/>
      <c r="V81" s="61"/>
      <c r="W81" s="61"/>
      <c r="X81" s="61"/>
      <c r="Y81" s="61"/>
      <c r="Z81" s="61"/>
      <c r="AA81" s="61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</row>
    <row r="82" spans="1:37" s="259" customFormat="1" ht="13.5" customHeight="1">
      <c r="A82" s="426" t="str">
        <f>SITC!A33</f>
        <v>SITC JIANGSU</v>
      </c>
      <c r="B82" s="565" t="str">
        <f>SITC!B33</f>
        <v>2525N</v>
      </c>
      <c r="C82" s="423">
        <f>C81</f>
        <v>45994</v>
      </c>
      <c r="D82" s="422"/>
      <c r="E82" s="422"/>
      <c r="F82" s="422">
        <f>C82+11</f>
        <v>46005</v>
      </c>
      <c r="G82" s="424">
        <f>C82+9</f>
        <v>46003</v>
      </c>
      <c r="H82" s="424">
        <f>F82+8</f>
        <v>46013</v>
      </c>
      <c r="I82" s="424"/>
      <c r="J82" s="424"/>
      <c r="K82" s="424"/>
      <c r="L82" s="424"/>
      <c r="M82" s="424"/>
      <c r="N82" s="424"/>
      <c r="O82" s="422"/>
      <c r="P82" s="425">
        <v>0.70833333333333337</v>
      </c>
      <c r="Q82" s="424">
        <f>C82-1</f>
        <v>45993</v>
      </c>
      <c r="R82" s="427" t="s">
        <v>229</v>
      </c>
      <c r="S82" s="61"/>
      <c r="T82" s="61"/>
      <c r="U82" s="61"/>
      <c r="V82" s="61"/>
      <c r="W82" s="61"/>
      <c r="X82" s="61"/>
      <c r="Y82" s="61"/>
      <c r="Z82" s="61"/>
      <c r="AA82" s="61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</row>
    <row r="83" spans="1:37" s="259" customFormat="1" ht="13.5" customHeight="1">
      <c r="A83" s="426" t="str">
        <f>'ONE JT1'!A14</f>
        <v>MARINA ONE</v>
      </c>
      <c r="B83" s="565" t="str">
        <f>'ONE JT1'!B14</f>
        <v xml:space="preserve"> 041N</v>
      </c>
      <c r="C83" s="423">
        <f>C69+7</f>
        <v>45995</v>
      </c>
      <c r="D83" s="424" t="s">
        <v>11</v>
      </c>
      <c r="E83" s="424" t="s">
        <v>11</v>
      </c>
      <c r="F83" s="424" t="s">
        <v>11</v>
      </c>
      <c r="G83" s="422">
        <f>C83+9</f>
        <v>46004</v>
      </c>
      <c r="H83" s="422">
        <f>C83+8</f>
        <v>46003</v>
      </c>
      <c r="I83" s="424" t="s">
        <v>11</v>
      </c>
      <c r="J83" s="424" t="s">
        <v>11</v>
      </c>
      <c r="K83" s="424" t="s">
        <v>11</v>
      </c>
      <c r="L83" s="422">
        <f>C83+6</f>
        <v>46001</v>
      </c>
      <c r="M83" s="424" t="s">
        <v>11</v>
      </c>
      <c r="N83" s="424" t="s">
        <v>11</v>
      </c>
      <c r="O83" s="424" t="s">
        <v>11</v>
      </c>
      <c r="P83" s="425">
        <v>0.91666666666666663</v>
      </c>
      <c r="Q83" s="424">
        <f>C83-2</f>
        <v>45993</v>
      </c>
      <c r="R83" s="427" t="s">
        <v>190</v>
      </c>
      <c r="S83" s="61"/>
      <c r="T83" s="61"/>
      <c r="U83" s="61"/>
      <c r="V83" s="61"/>
      <c r="W83" s="61"/>
      <c r="X83" s="61"/>
      <c r="Y83" s="61"/>
      <c r="Z83" s="61"/>
      <c r="AA83" s="61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</row>
    <row r="84" spans="1:37" s="259" customFormat="1" ht="13.5" customHeight="1">
      <c r="A84" s="426" t="str">
        <f>IF(VLOOKUP(INDEX(WH!$B$9:$K$56,MATCH(C84,WH!$K$9:$K$56,0),1),WH!$B$9:$K$56,5,0)=GENERAL!P84,INDEX(WH!$B$9:$K$56,MATCH(C84,WH!$K$9:$K$56,0),1),INDEX(WH!$B$9:$K$56,MATCH(C84,WH!$K$9:$K$56,0)+1,1))</f>
        <v>WAN HAI 287</v>
      </c>
      <c r="B84" s="565" t="str">
        <f>CONCATENATE(IF(VLOOKUP(INDEX(WH!$B$9:$K$56,MATCH(C84,WH!$K$9:$K$56,0),1),WH!$B$9:$K$56,5,0)=GENERAL!P84,INDEX(WH!$B$9:$K$56,MATCH(C84,WH!$K$9:$K$56,0),2),INDEX(WH!$B$9:$K$56,MATCH(C84,WH!$K$9:$K$56,0)+1,2)),TEXT(IF(VLOOKUP(INDEX(WH!$B$9:$K$56,MATCH(C84,WH!$K$9:$K$56,0),1),WH!$B$9:$K$56,5,0)=GENERAL!P84,INDEX(WH!$B$9:$K$56,MATCH(C84,WH!$K$9:$K$56,0),3),INDEX(WH!$B$9:$K$56,MATCH(C84,WH!$K$9:$K$56,0)+1,3)),"00#"))</f>
        <v>N063</v>
      </c>
      <c r="C84" s="423">
        <f>C83+2</f>
        <v>45997</v>
      </c>
      <c r="D84" s="422">
        <f>C84+10</f>
        <v>46007</v>
      </c>
      <c r="E84" s="422">
        <f>C84+9</f>
        <v>46006</v>
      </c>
      <c r="F84" s="424" t="s">
        <v>11</v>
      </c>
      <c r="G84" s="424" t="s">
        <v>11</v>
      </c>
      <c r="H84" s="424" t="s">
        <v>11</v>
      </c>
      <c r="I84" s="424">
        <f>C84+18</f>
        <v>46015</v>
      </c>
      <c r="J84" s="422">
        <f>C84+7</f>
        <v>46004</v>
      </c>
      <c r="K84" s="424" t="s">
        <v>11</v>
      </c>
      <c r="L84" s="424" t="s">
        <v>11</v>
      </c>
      <c r="M84" s="424" t="s">
        <v>11</v>
      </c>
      <c r="N84" s="424" t="s">
        <v>11</v>
      </c>
      <c r="O84" s="424">
        <f>C84+12</f>
        <v>46009</v>
      </c>
      <c r="P84" s="425">
        <v>0.16666666666666666</v>
      </c>
      <c r="Q84" s="424">
        <f>C84-1</f>
        <v>45996</v>
      </c>
      <c r="R84" s="427" t="s">
        <v>18</v>
      </c>
      <c r="S84" s="61"/>
      <c r="T84" s="61"/>
      <c r="U84" s="61"/>
      <c r="V84" s="61"/>
      <c r="W84" s="61"/>
      <c r="X84" s="61"/>
      <c r="Y84" s="61"/>
      <c r="Z84" s="61"/>
      <c r="AA84" s="61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</row>
    <row r="85" spans="1:37" s="259" customFormat="1" ht="13.5" customHeight="1">
      <c r="A85" s="426" t="s">
        <v>328</v>
      </c>
      <c r="B85" s="565"/>
      <c r="C85" s="423">
        <f>C84</f>
        <v>45997</v>
      </c>
      <c r="D85" s="422">
        <f>C85+9</f>
        <v>46006</v>
      </c>
      <c r="E85" s="422">
        <f>C85+10</f>
        <v>46007</v>
      </c>
      <c r="F85" s="424" t="s">
        <v>11</v>
      </c>
      <c r="G85" s="424" t="s">
        <v>11</v>
      </c>
      <c r="H85" s="424" t="s">
        <v>11</v>
      </c>
      <c r="I85" s="424" t="s">
        <v>11</v>
      </c>
      <c r="J85" s="424" t="s">
        <v>11</v>
      </c>
      <c r="K85" s="424" t="s">
        <v>11</v>
      </c>
      <c r="L85" s="424" t="s">
        <v>11</v>
      </c>
      <c r="M85" s="424" t="s">
        <v>11</v>
      </c>
      <c r="N85" s="424" t="s">
        <v>11</v>
      </c>
      <c r="O85" s="424" t="s">
        <v>11</v>
      </c>
      <c r="P85" s="425">
        <v>0.95833333333333337</v>
      </c>
      <c r="Q85" s="424">
        <f>C85-2</f>
        <v>45995</v>
      </c>
      <c r="R85" s="427" t="s">
        <v>321</v>
      </c>
      <c r="S85" s="61"/>
      <c r="T85" s="61"/>
      <c r="U85" s="61"/>
      <c r="V85" s="61"/>
      <c r="W85" s="61"/>
      <c r="X85" s="61"/>
      <c r="Y85" s="61"/>
      <c r="Z85" s="61"/>
      <c r="AA85" s="61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</row>
    <row r="86" spans="1:37" s="259" customFormat="1" ht="13.5" customHeight="1">
      <c r="A86" s="426">
        <f>'ONE JSM'!A18</f>
        <v>0</v>
      </c>
      <c r="B86" s="565">
        <f>'ONE JSM'!B18</f>
        <v>0</v>
      </c>
      <c r="C86" s="423">
        <f>C84+1</f>
        <v>45998</v>
      </c>
      <c r="D86" s="424" t="s">
        <v>11</v>
      </c>
      <c r="E86" s="422">
        <f>C86+11</f>
        <v>46009</v>
      </c>
      <c r="F86" s="422">
        <f>C86+10</f>
        <v>46008</v>
      </c>
      <c r="G86" s="422">
        <f>C86+8</f>
        <v>46006</v>
      </c>
      <c r="H86" s="422">
        <f>C86+7</f>
        <v>46005</v>
      </c>
      <c r="I86" s="424" t="s">
        <v>11</v>
      </c>
      <c r="J86" s="424" t="s">
        <v>11</v>
      </c>
      <c r="K86" s="424" t="s">
        <v>11</v>
      </c>
      <c r="L86" s="422">
        <f>C86+9</f>
        <v>46007</v>
      </c>
      <c r="M86" s="424" t="s">
        <v>11</v>
      </c>
      <c r="N86" s="422">
        <f>C86+7</f>
        <v>46005</v>
      </c>
      <c r="O86" s="424" t="s">
        <v>11</v>
      </c>
      <c r="P86" s="425">
        <v>0.58333333333333337</v>
      </c>
      <c r="Q86" s="424">
        <f>C86-2</f>
        <v>45996</v>
      </c>
      <c r="R86" s="427" t="s">
        <v>190</v>
      </c>
      <c r="S86" s="61"/>
      <c r="T86" s="61"/>
      <c r="U86" s="61"/>
      <c r="V86" s="61"/>
      <c r="W86" s="61"/>
      <c r="X86" s="61"/>
      <c r="Y86" s="61"/>
      <c r="Z86" s="61"/>
      <c r="AA86" s="61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</row>
    <row r="87" spans="1:37" s="259" customFormat="1" ht="13.5" customHeight="1">
      <c r="A87" s="426" t="e">
        <f>KMTC!#REF!</f>
        <v>#REF!</v>
      </c>
      <c r="B87" s="565" t="e">
        <f>KMTC!#REF!</f>
        <v>#REF!</v>
      </c>
      <c r="C87" s="423">
        <f>C86</f>
        <v>45998</v>
      </c>
      <c r="D87" s="424" t="s">
        <v>11</v>
      </c>
      <c r="E87" s="424" t="s">
        <v>11</v>
      </c>
      <c r="F87" s="422">
        <f>C87+7</f>
        <v>46005</v>
      </c>
      <c r="G87" s="422">
        <f>C87+10</f>
        <v>46008</v>
      </c>
      <c r="H87" s="422">
        <f>C87+9</f>
        <v>46007</v>
      </c>
      <c r="I87" s="424" t="s">
        <v>11</v>
      </c>
      <c r="J87" s="424" t="s">
        <v>11</v>
      </c>
      <c r="K87" s="424" t="s">
        <v>11</v>
      </c>
      <c r="L87" s="424" t="s">
        <v>11</v>
      </c>
      <c r="M87" s="424" t="s">
        <v>11</v>
      </c>
      <c r="N87" s="424" t="s">
        <v>11</v>
      </c>
      <c r="O87" s="424" t="s">
        <v>11</v>
      </c>
      <c r="P87" s="425">
        <v>4.1666666666666664E-2</v>
      </c>
      <c r="Q87" s="424">
        <f>C87-1</f>
        <v>45997</v>
      </c>
      <c r="R87" s="427" t="s">
        <v>16</v>
      </c>
      <c r="S87" s="61"/>
      <c r="T87" s="61"/>
      <c r="U87" s="61"/>
      <c r="V87" s="61"/>
      <c r="W87" s="61"/>
      <c r="X87" s="61"/>
      <c r="Y87" s="61"/>
      <c r="Z87" s="61"/>
      <c r="AA87" s="61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</row>
    <row r="88" spans="1:37" s="259" customFormat="1" ht="13.5" customHeight="1">
      <c r="A88" s="426" t="e">
        <f>IF(VLOOKUP(INDEX(WH!$B$9:$K$56,MATCH(C88,WH!$K$9:$K$56,0),1),WH!$B$9:$K$56,5,0)=GENERAL!P88,INDEX(WH!$B$9:$K$56,MATCH(C88,WH!$K$9:$K$56,0),1),INDEX(WH!$B$9:$K$56,MATCH(C88,WH!$K$9:$K$56,0)+1,1))</f>
        <v>#N/A</v>
      </c>
      <c r="B88" s="565" t="e">
        <f>CONCATENATE(IF(VLOOKUP(INDEX(WH!$B$9:$K$56,MATCH(C88,WH!$K$9:$K$56,0),1),WH!$B$9:$K$56,5,0)=GENERAL!P88,INDEX(WH!$B$9:$K$56,MATCH(C88,WH!$K$9:$K$56,0),2),INDEX(WH!$B$9:$K$56,MATCH(C88,WH!$K$9:$K$56,0)+1,2)),TEXT(IF(VLOOKUP(INDEX(WH!$B$9:$K$56,MATCH(C88,WH!$K$9:$K$56,0),1),WH!$B$9:$K$56,5,0)=GENERAL!P88,INDEX(WH!$B$9:$K$56,MATCH(C88,WH!$K$9:$K$56,0),3),INDEX(WH!$B$9:$K$56,MATCH(C88,WH!$K$9:$K$56,0)+1,3)),"00#"))</f>
        <v>#N/A</v>
      </c>
      <c r="C88" s="423">
        <f>C87</f>
        <v>45998</v>
      </c>
      <c r="D88" s="424" t="s">
        <v>11</v>
      </c>
      <c r="E88" s="424" t="s">
        <v>11</v>
      </c>
      <c r="F88" s="424" t="s">
        <v>11</v>
      </c>
      <c r="G88" s="422">
        <f>C88+8</f>
        <v>46006</v>
      </c>
      <c r="H88" s="422">
        <f>C88+8</f>
        <v>46006</v>
      </c>
      <c r="I88" s="424" t="s">
        <v>11</v>
      </c>
      <c r="J88" s="424" t="s">
        <v>11</v>
      </c>
      <c r="K88" s="424" t="s">
        <v>11</v>
      </c>
      <c r="L88" s="424" t="s">
        <v>11</v>
      </c>
      <c r="M88" s="424" t="s">
        <v>11</v>
      </c>
      <c r="N88" s="424" t="s">
        <v>11</v>
      </c>
      <c r="O88" s="424" t="s">
        <v>11</v>
      </c>
      <c r="P88" s="425">
        <v>0.75</v>
      </c>
      <c r="Q88" s="424">
        <f>C88-1</f>
        <v>45997</v>
      </c>
      <c r="R88" s="427" t="s">
        <v>18</v>
      </c>
      <c r="S88" s="590"/>
      <c r="T88" s="590"/>
      <c r="U88" s="590"/>
      <c r="V88" s="590"/>
      <c r="W88" s="590"/>
      <c r="X88" s="590"/>
      <c r="Y88" s="590"/>
      <c r="Z88" s="590"/>
      <c r="AA88" s="590"/>
      <c r="AB88" s="275"/>
      <c r="AC88" s="275"/>
      <c r="AD88" s="275"/>
      <c r="AE88" s="275"/>
      <c r="AF88" s="275"/>
      <c r="AG88" s="275"/>
      <c r="AH88" s="275"/>
      <c r="AI88" s="275"/>
      <c r="AJ88" s="275"/>
      <c r="AK88" s="275"/>
    </row>
    <row r="89" spans="1:37" s="259" customFormat="1" ht="13.5" customHeight="1" thickBot="1">
      <c r="A89" s="483"/>
      <c r="B89" s="566"/>
      <c r="C89" s="484">
        <f>C87+1</f>
        <v>45999</v>
      </c>
      <c r="D89" s="485">
        <f>C89+7</f>
        <v>46006</v>
      </c>
      <c r="E89" s="485">
        <f>C89+8</f>
        <v>46007</v>
      </c>
      <c r="F89" s="486" t="s">
        <v>11</v>
      </c>
      <c r="G89" s="486" t="s">
        <v>11</v>
      </c>
      <c r="H89" s="486" t="s">
        <v>11</v>
      </c>
      <c r="I89" s="485">
        <f>C89+10</f>
        <v>46009</v>
      </c>
      <c r="J89" s="486" t="s">
        <v>11</v>
      </c>
      <c r="K89" s="486" t="s">
        <v>11</v>
      </c>
      <c r="L89" s="486" t="s">
        <v>11</v>
      </c>
      <c r="M89" s="486" t="s">
        <v>11</v>
      </c>
      <c r="N89" s="486" t="s">
        <v>11</v>
      </c>
      <c r="O89" s="486" t="s">
        <v>11</v>
      </c>
      <c r="P89" s="487">
        <v>0.99930555555555556</v>
      </c>
      <c r="Q89" s="486">
        <f>C89-2</f>
        <v>45997</v>
      </c>
      <c r="R89" s="488" t="s">
        <v>17</v>
      </c>
      <c r="S89" s="590"/>
      <c r="T89" s="590"/>
      <c r="U89" s="590"/>
      <c r="V89" s="590"/>
      <c r="W89" s="590"/>
      <c r="X89" s="590"/>
      <c r="Y89" s="590"/>
      <c r="Z89" s="590"/>
      <c r="AA89" s="590"/>
      <c r="AB89" s="275"/>
      <c r="AC89" s="275"/>
      <c r="AD89" s="275"/>
      <c r="AE89" s="275"/>
      <c r="AF89" s="275"/>
      <c r="AG89" s="275"/>
      <c r="AH89" s="275"/>
      <c r="AI89" s="275"/>
      <c r="AJ89" s="275"/>
      <c r="AK89" s="275"/>
    </row>
    <row r="90" spans="1:37" s="590" customFormat="1" ht="12.95" customHeight="1">
      <c r="A90" s="786" t="e">
        <f>IF(VLOOKUP(INDEX(WH!$B$9:$K$56,MATCH(C90,WH!$K$9:$K$56,0),1),WH!$B$9:$K$56,10,0)=GENERAL!C90,INDEX(WH!$B$9:$K$56,MATCH(C90,WH!$K$9:$K$56,0),1),INDEX(WH!$B$9:$K$56,MATCH(C90,WH!$K$9:$K$56,0)+1,1))</f>
        <v>#N/A</v>
      </c>
      <c r="B90" s="787" t="e">
        <f>CONCATENATE(IF(VLOOKUP(INDEX(WH!$B$9:$K$56,MATCH(C90,WH!$K$9:$K$56,0),1),WH!$B$9:$K$56,10,0)=GENERAL!C90,INDEX(WH!$B$9:$K$56,MATCH(C90,WH!$K$9:$K$56,0),2),INDEX(WH!$B$9:$K$56,MATCH(C90,WH!$K$9:$K$56,0)+1,2)),TEXT(IF(VLOOKUP(INDEX(WH!$B$9:$K$56,MATCH(C90,WH!$K$9:$K$56,0),1),WH!$B$9:$K$56,5,0)=GENERAL!P90,INDEX(WH!$B$9:$K$56,MATCH(C90,WH!$K$9:$K$56,0),3),INDEX(WH!$B$9:$K$56,MATCH(C90,WH!$K$9:$K$56,0)+1,3)),"00#"))</f>
        <v>#N/A</v>
      </c>
      <c r="C90" s="788">
        <f>C76+7</f>
        <v>45999</v>
      </c>
      <c r="D90" s="789">
        <f>C90+8</f>
        <v>46007</v>
      </c>
      <c r="E90" s="789">
        <f>C90+14</f>
        <v>46013</v>
      </c>
      <c r="F90" s="424" t="s">
        <v>11</v>
      </c>
      <c r="G90" s="422">
        <f>C90+10</f>
        <v>46009</v>
      </c>
      <c r="H90" s="422">
        <f>C90+9</f>
        <v>46008</v>
      </c>
      <c r="I90" s="424" t="s">
        <v>11</v>
      </c>
      <c r="J90" s="424" t="s">
        <v>11</v>
      </c>
      <c r="K90" s="424" t="s">
        <v>11</v>
      </c>
      <c r="L90" s="424" t="s">
        <v>11</v>
      </c>
      <c r="M90" s="424" t="s">
        <v>11</v>
      </c>
      <c r="N90" s="424" t="s">
        <v>11</v>
      </c>
      <c r="O90" s="424" t="s">
        <v>11</v>
      </c>
      <c r="P90" s="425">
        <v>0.4993055555555555</v>
      </c>
      <c r="Q90" s="789">
        <f>C90-1</f>
        <v>45998</v>
      </c>
      <c r="R90" s="792" t="s">
        <v>18</v>
      </c>
      <c r="S90" s="61"/>
      <c r="T90" s="61"/>
      <c r="U90" s="61"/>
      <c r="V90" s="61"/>
      <c r="W90" s="61"/>
      <c r="X90" s="61"/>
      <c r="Y90" s="61"/>
      <c r="Z90" s="61"/>
      <c r="AA90" s="6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</row>
    <row r="91" spans="1:37" s="493" customFormat="1" ht="13.5" customHeight="1">
      <c r="A91" s="783" t="str">
        <f>CNC!A20</f>
        <v>CNC SATURN</v>
      </c>
      <c r="B91" s="565" t="str">
        <f>CNC!B20</f>
        <v>3CGJ0N1NC</v>
      </c>
      <c r="C91" s="423">
        <f>C90+2</f>
        <v>46001</v>
      </c>
      <c r="D91" s="422"/>
      <c r="E91" s="422">
        <f>C91+9</f>
        <v>46010</v>
      </c>
      <c r="F91" s="578">
        <f>C91+8</f>
        <v>46009</v>
      </c>
      <c r="G91" s="578">
        <f>C91+7</f>
        <v>46008</v>
      </c>
      <c r="H91" s="578">
        <f>C91+6</f>
        <v>46007</v>
      </c>
      <c r="I91" s="600" t="s">
        <v>11</v>
      </c>
      <c r="J91" s="600" t="s">
        <v>11</v>
      </c>
      <c r="K91" s="600" t="s">
        <v>11</v>
      </c>
      <c r="L91" s="600" t="s">
        <v>11</v>
      </c>
      <c r="M91" s="600" t="s">
        <v>11</v>
      </c>
      <c r="N91" s="600" t="s">
        <v>11</v>
      </c>
      <c r="O91" s="600" t="s">
        <v>11</v>
      </c>
      <c r="P91" s="601">
        <v>0.66666666666666663</v>
      </c>
      <c r="Q91" s="424">
        <f>C91-1</f>
        <v>46000</v>
      </c>
      <c r="R91" s="792" t="s">
        <v>259</v>
      </c>
      <c r="S91" s="590"/>
      <c r="T91" s="590"/>
      <c r="U91" s="590"/>
      <c r="V91" s="590"/>
      <c r="W91" s="590"/>
      <c r="X91" s="590"/>
      <c r="Y91" s="590"/>
      <c r="Z91" s="590"/>
      <c r="AA91" s="590"/>
      <c r="AB91" s="491"/>
      <c r="AC91" s="491"/>
      <c r="AD91" s="491"/>
      <c r="AE91" s="491"/>
      <c r="AF91" s="491"/>
      <c r="AG91" s="491"/>
      <c r="AH91" s="491"/>
      <c r="AI91" s="491"/>
      <c r="AJ91" s="491"/>
      <c r="AK91" s="491"/>
    </row>
    <row r="92" spans="1:37" s="590" customFormat="1" ht="12.95" customHeight="1">
      <c r="A92" s="426" t="str">
        <f>EVR!A15</f>
        <v xml:space="preserve">EVER CAST </v>
      </c>
      <c r="B92" s="565" t="str">
        <f>EVR!B15</f>
        <v>1718-105N</v>
      </c>
      <c r="C92" s="423">
        <f>C90+2</f>
        <v>46001</v>
      </c>
      <c r="D92" s="424" t="s">
        <v>11</v>
      </c>
      <c r="E92" s="424" t="s">
        <v>11</v>
      </c>
      <c r="F92" s="422">
        <f>C92+11</f>
        <v>46012</v>
      </c>
      <c r="G92" s="422">
        <f>C92+9</f>
        <v>46010</v>
      </c>
      <c r="H92" s="422">
        <f>C92+8</f>
        <v>46009</v>
      </c>
      <c r="I92" s="424" t="s">
        <v>11</v>
      </c>
      <c r="J92" s="424" t="s">
        <v>11</v>
      </c>
      <c r="K92" s="424" t="s">
        <v>11</v>
      </c>
      <c r="L92" s="422">
        <f>C92+10</f>
        <v>46011</v>
      </c>
      <c r="M92" s="424" t="s">
        <v>11</v>
      </c>
      <c r="N92" s="424" t="s">
        <v>11</v>
      </c>
      <c r="O92" s="422">
        <f>C92+10</f>
        <v>46011</v>
      </c>
      <c r="P92" s="425">
        <v>0.70833333333333337</v>
      </c>
      <c r="Q92" s="424">
        <f>C92-1</f>
        <v>46000</v>
      </c>
      <c r="R92" s="427" t="s">
        <v>136</v>
      </c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</row>
    <row r="93" spans="1:37" s="590" customFormat="1" ht="12.95" customHeight="1">
      <c r="A93" s="426" t="str">
        <f>EVR!A30</f>
        <v xml:space="preserve">UNI-PRUDENT </v>
      </c>
      <c r="B93" s="565" t="str">
        <f>EVR!B30</f>
        <v xml:space="preserve"> 0348-454N</v>
      </c>
      <c r="C93" s="423">
        <f>C92</f>
        <v>46001</v>
      </c>
      <c r="D93" s="422">
        <f>C93+8</f>
        <v>46009</v>
      </c>
      <c r="E93" s="422">
        <f>C93+8</f>
        <v>46009</v>
      </c>
      <c r="F93" s="422"/>
      <c r="G93" s="422"/>
      <c r="H93" s="422"/>
      <c r="I93" s="424"/>
      <c r="J93" s="422">
        <f>C93+11</f>
        <v>46012</v>
      </c>
      <c r="K93" s="424"/>
      <c r="L93" s="422"/>
      <c r="M93" s="424"/>
      <c r="N93" s="424"/>
      <c r="O93" s="422"/>
      <c r="P93" s="425">
        <v>0.125</v>
      </c>
      <c r="Q93" s="424">
        <f>C93</f>
        <v>46001</v>
      </c>
      <c r="R93" s="427" t="s">
        <v>136</v>
      </c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</row>
    <row r="94" spans="1:37" s="590" customFormat="1" ht="12.95" customHeight="1">
      <c r="A94" s="426" t="s">
        <v>328</v>
      </c>
      <c r="B94" s="565"/>
      <c r="C94" s="423">
        <f>C92</f>
        <v>46001</v>
      </c>
      <c r="D94" s="424" t="s">
        <v>11</v>
      </c>
      <c r="E94" s="424" t="s">
        <v>11</v>
      </c>
      <c r="F94" s="424" t="s">
        <v>11</v>
      </c>
      <c r="G94" s="424" t="s">
        <v>11</v>
      </c>
      <c r="H94" s="424" t="s">
        <v>11</v>
      </c>
      <c r="I94" s="424" t="s">
        <v>11</v>
      </c>
      <c r="J94" s="424" t="s">
        <v>11</v>
      </c>
      <c r="K94" s="424">
        <f>C94+15</f>
        <v>46016</v>
      </c>
      <c r="L94" s="424" t="s">
        <v>11</v>
      </c>
      <c r="M94" s="424">
        <f>C94+15</f>
        <v>46016</v>
      </c>
      <c r="N94" s="424" t="s">
        <v>11</v>
      </c>
      <c r="O94" s="424" t="s">
        <v>11</v>
      </c>
      <c r="P94" s="425">
        <v>0.83333333333333337</v>
      </c>
      <c r="Q94" s="424">
        <f>C94-1</f>
        <v>46000</v>
      </c>
      <c r="R94" s="592" t="s">
        <v>16</v>
      </c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</row>
    <row r="95" spans="1:37" s="590" customFormat="1" ht="12.95" customHeight="1">
      <c r="A95" s="426" t="str">
        <f>'ONE JV2'!A18</f>
        <v xml:space="preserve">ARICA BRIDGE </v>
      </c>
      <c r="B95" s="565" t="str">
        <f>'ONE JV2'!B18</f>
        <v>268N</v>
      </c>
      <c r="C95" s="423">
        <f>C94</f>
        <v>46001</v>
      </c>
      <c r="D95" s="422">
        <f>C95+7</f>
        <v>46008</v>
      </c>
      <c r="E95" s="422">
        <f>C95+8</f>
        <v>46009</v>
      </c>
      <c r="F95" s="422">
        <f>C95+9</f>
        <v>46010</v>
      </c>
      <c r="G95" s="424" t="s">
        <v>11</v>
      </c>
      <c r="H95" s="424" t="s">
        <v>11</v>
      </c>
      <c r="I95" s="424" t="s">
        <v>11</v>
      </c>
      <c r="J95" s="424" t="s">
        <v>11</v>
      </c>
      <c r="K95" s="424" t="s">
        <v>11</v>
      </c>
      <c r="L95" s="424" t="s">
        <v>11</v>
      </c>
      <c r="M95" s="424" t="s">
        <v>11</v>
      </c>
      <c r="N95" s="424" t="s">
        <v>11</v>
      </c>
      <c r="O95" s="422">
        <f>C95+9</f>
        <v>46010</v>
      </c>
      <c r="P95" s="425">
        <v>0.375</v>
      </c>
      <c r="Q95" s="424">
        <f>C95</f>
        <v>46001</v>
      </c>
      <c r="R95" s="427" t="s">
        <v>190</v>
      </c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</row>
    <row r="96" spans="1:37" s="590" customFormat="1" ht="12.95" customHeight="1">
      <c r="A96" s="426" t="str">
        <f>SITC!A34</f>
        <v>SITC FUJIAN</v>
      </c>
      <c r="B96" s="565" t="str">
        <f>SITC!B34</f>
        <v>2509N</v>
      </c>
      <c r="C96" s="423">
        <f>C95</f>
        <v>46001</v>
      </c>
      <c r="D96" s="422"/>
      <c r="E96" s="422"/>
      <c r="F96" s="422">
        <f>C96+11</f>
        <v>46012</v>
      </c>
      <c r="G96" s="424">
        <f>C96+9</f>
        <v>46010</v>
      </c>
      <c r="H96" s="424"/>
      <c r="I96" s="424"/>
      <c r="J96" s="424"/>
      <c r="K96" s="424"/>
      <c r="L96" s="424"/>
      <c r="M96" s="424"/>
      <c r="N96" s="424"/>
      <c r="O96" s="422"/>
      <c r="P96" s="425">
        <v>0.70833333333333337</v>
      </c>
      <c r="Q96" s="424">
        <f>C96-1</f>
        <v>46000</v>
      </c>
      <c r="R96" s="427" t="s">
        <v>229</v>
      </c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</row>
    <row r="97" spans="1:37" s="590" customFormat="1" ht="12.95" customHeight="1">
      <c r="A97" s="426">
        <f>'ONE JT1'!A18</f>
        <v>0</v>
      </c>
      <c r="B97" s="565" t="str">
        <f>'ONE JT1'!B18</f>
        <v/>
      </c>
      <c r="C97" s="423">
        <f>C83+7</f>
        <v>46002</v>
      </c>
      <c r="D97" s="424" t="s">
        <v>11</v>
      </c>
      <c r="E97" s="424" t="s">
        <v>11</v>
      </c>
      <c r="F97" s="424" t="s">
        <v>11</v>
      </c>
      <c r="G97" s="422">
        <f>C97+9</f>
        <v>46011</v>
      </c>
      <c r="H97" s="422">
        <f>C97+8</f>
        <v>46010</v>
      </c>
      <c r="I97" s="424" t="s">
        <v>11</v>
      </c>
      <c r="J97" s="424" t="s">
        <v>11</v>
      </c>
      <c r="K97" s="424" t="s">
        <v>11</v>
      </c>
      <c r="L97" s="422">
        <f>C97+6</f>
        <v>46008</v>
      </c>
      <c r="M97" s="424" t="s">
        <v>11</v>
      </c>
      <c r="N97" s="424" t="s">
        <v>11</v>
      </c>
      <c r="O97" s="424" t="s">
        <v>11</v>
      </c>
      <c r="P97" s="425">
        <v>0.91666666666666663</v>
      </c>
      <c r="Q97" s="424">
        <f>C97-2</f>
        <v>46000</v>
      </c>
      <c r="R97" s="427" t="s">
        <v>190</v>
      </c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</row>
    <row r="98" spans="1:37" s="590" customFormat="1" ht="12.95" customHeight="1">
      <c r="A98" s="426" t="e">
        <f>IF(VLOOKUP(INDEX(WH!$B$9:$K$56,MATCH(C98,WH!$K$9:$K$56,0),1),WH!$B$9:$K$56,5,0)=GENERAL!P98,INDEX(WH!$B$9:$K$56,MATCH(C98,WH!$K$9:$K$56,0),1),INDEX(WH!$B$9:$K$56,MATCH(C98,WH!$K$9:$K$56,0)+1,1))</f>
        <v>#N/A</v>
      </c>
      <c r="B98" s="565" t="e">
        <f>CONCATENATE(IF(VLOOKUP(INDEX(WH!$B$9:$K$56,MATCH(C98,WH!$K$9:$K$56,0),1),WH!$B$9:$K$56,5,0)=GENERAL!P98,INDEX(WH!$B$9:$K$56,MATCH(C98,WH!$K$9:$K$56,0),2),INDEX(WH!$B$9:$K$56,MATCH(C98,WH!$K$9:$K$56,0)+1,2)),TEXT(IF(VLOOKUP(INDEX(WH!$B$9:$K$56,MATCH(C98,WH!$K$9:$K$56,0),1),WH!$B$9:$K$56,5,0)=GENERAL!P98,INDEX(WH!$B$9:$K$56,MATCH(C98,WH!$K$9:$K$56,0),3),INDEX(WH!$B$9:$K$56,MATCH(C98,WH!$K$9:$K$56,0)+1,3)),"00#"))</f>
        <v>#N/A</v>
      </c>
      <c r="C98" s="423">
        <f>C97+2</f>
        <v>46004</v>
      </c>
      <c r="D98" s="422">
        <f>C98+10</f>
        <v>46014</v>
      </c>
      <c r="E98" s="422">
        <f>C98+9</f>
        <v>46013</v>
      </c>
      <c r="F98" s="424" t="s">
        <v>11</v>
      </c>
      <c r="G98" s="424" t="s">
        <v>11</v>
      </c>
      <c r="H98" s="424" t="s">
        <v>11</v>
      </c>
      <c r="I98" s="424">
        <f>C98+18</f>
        <v>46022</v>
      </c>
      <c r="J98" s="422">
        <f>C98+7</f>
        <v>46011</v>
      </c>
      <c r="K98" s="424" t="s">
        <v>11</v>
      </c>
      <c r="L98" s="424" t="s">
        <v>11</v>
      </c>
      <c r="M98" s="424" t="s">
        <v>11</v>
      </c>
      <c r="N98" s="424" t="s">
        <v>11</v>
      </c>
      <c r="O98" s="424">
        <f>C98+12</f>
        <v>46016</v>
      </c>
      <c r="P98" s="425">
        <v>0.16666666666666666</v>
      </c>
      <c r="Q98" s="424">
        <f>C98-1</f>
        <v>46003</v>
      </c>
      <c r="R98" s="427" t="s">
        <v>18</v>
      </c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</row>
    <row r="99" spans="1:37" s="590" customFormat="1" ht="12.95" customHeight="1">
      <c r="A99" s="426" t="s">
        <v>328</v>
      </c>
      <c r="B99" s="565"/>
      <c r="C99" s="423">
        <f>C98</f>
        <v>46004</v>
      </c>
      <c r="D99" s="422">
        <f>C99+9</f>
        <v>46013</v>
      </c>
      <c r="E99" s="422">
        <f>C99+10</f>
        <v>46014</v>
      </c>
      <c r="F99" s="424" t="s">
        <v>11</v>
      </c>
      <c r="G99" s="424" t="s">
        <v>11</v>
      </c>
      <c r="H99" s="424" t="s">
        <v>11</v>
      </c>
      <c r="I99" s="424" t="s">
        <v>11</v>
      </c>
      <c r="J99" s="424" t="s">
        <v>11</v>
      </c>
      <c r="K99" s="424" t="s">
        <v>11</v>
      </c>
      <c r="L99" s="424" t="s">
        <v>11</v>
      </c>
      <c r="M99" s="424" t="s">
        <v>11</v>
      </c>
      <c r="N99" s="424" t="s">
        <v>11</v>
      </c>
      <c r="O99" s="424" t="s">
        <v>11</v>
      </c>
      <c r="P99" s="425">
        <v>0.95833333333333337</v>
      </c>
      <c r="Q99" s="424">
        <f>C99-2</f>
        <v>46002</v>
      </c>
      <c r="R99" s="427" t="s">
        <v>321</v>
      </c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</row>
    <row r="100" spans="1:37" s="590" customFormat="1" ht="12.95" customHeight="1">
      <c r="A100" s="426" t="e">
        <f>'ONE JSM'!#REF!</f>
        <v>#REF!</v>
      </c>
      <c r="B100" s="565" t="e">
        <f>'ONE JSM'!#REF!</f>
        <v>#REF!</v>
      </c>
      <c r="C100" s="423">
        <f>C98</f>
        <v>46004</v>
      </c>
      <c r="D100" s="424" t="s">
        <v>11</v>
      </c>
      <c r="E100" s="422">
        <f>C100+11</f>
        <v>46015</v>
      </c>
      <c r="F100" s="422">
        <f>C100+10</f>
        <v>46014</v>
      </c>
      <c r="G100" s="422">
        <f>C100+8</f>
        <v>46012</v>
      </c>
      <c r="H100" s="422">
        <f>C100+7</f>
        <v>46011</v>
      </c>
      <c r="I100" s="424" t="s">
        <v>11</v>
      </c>
      <c r="J100" s="424" t="s">
        <v>11</v>
      </c>
      <c r="K100" s="424" t="s">
        <v>11</v>
      </c>
      <c r="L100" s="422">
        <f>C100+9</f>
        <v>46013</v>
      </c>
      <c r="M100" s="424" t="s">
        <v>11</v>
      </c>
      <c r="N100" s="422">
        <f>C100+7</f>
        <v>46011</v>
      </c>
      <c r="O100" s="424" t="s">
        <v>11</v>
      </c>
      <c r="P100" s="425">
        <v>0.58333333333333337</v>
      </c>
      <c r="Q100" s="424">
        <f>C100-2</f>
        <v>46002</v>
      </c>
      <c r="R100" s="427" t="s">
        <v>190</v>
      </c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</row>
    <row r="101" spans="1:37" s="590" customFormat="1" ht="12.95" customHeight="1">
      <c r="A101" s="426" t="e">
        <f>KMTC!#REF!</f>
        <v>#REF!</v>
      </c>
      <c r="B101" s="565">
        <f>KMTC!B28</f>
        <v>0</v>
      </c>
      <c r="C101" s="423">
        <f>C100+1</f>
        <v>46005</v>
      </c>
      <c r="D101" s="424" t="s">
        <v>11</v>
      </c>
      <c r="E101" s="424" t="s">
        <v>11</v>
      </c>
      <c r="F101" s="422">
        <f>C101+7</f>
        <v>46012</v>
      </c>
      <c r="G101" s="422">
        <f>C101+10</f>
        <v>46015</v>
      </c>
      <c r="H101" s="422">
        <f>C101+9</f>
        <v>46014</v>
      </c>
      <c r="I101" s="424" t="s">
        <v>11</v>
      </c>
      <c r="J101" s="424" t="s">
        <v>11</v>
      </c>
      <c r="K101" s="424" t="s">
        <v>11</v>
      </c>
      <c r="L101" s="424" t="s">
        <v>11</v>
      </c>
      <c r="M101" s="424" t="s">
        <v>11</v>
      </c>
      <c r="N101" s="424" t="s">
        <v>11</v>
      </c>
      <c r="O101" s="424" t="s">
        <v>11</v>
      </c>
      <c r="P101" s="425">
        <v>4.1666666666666664E-2</v>
      </c>
      <c r="Q101" s="424">
        <f>C101-1</f>
        <v>46004</v>
      </c>
      <c r="R101" s="427" t="s">
        <v>16</v>
      </c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</row>
    <row r="102" spans="1:37" s="590" customFormat="1" ht="12.95" customHeight="1">
      <c r="A102" s="426" t="e">
        <f>IF(VLOOKUP(INDEX(WH!$B$9:$K$56,MATCH(C102,WH!$K$9:$K$56,0),1),WH!$B$9:$K$56,5,0)=GENERAL!P102,INDEX(WH!$B$9:$K$56,MATCH(C102,WH!$K$9:$K$56,0),1),INDEX(WH!$B$9:$K$56,MATCH(C102,WH!$K$9:$K$56,0)+1,1))</f>
        <v>#N/A</v>
      </c>
      <c r="B102" s="565" t="e">
        <f>CONCATENATE(IF(VLOOKUP(INDEX(WH!$B$9:$K$56,MATCH(C102,WH!$K$9:$K$56,0),1),WH!$B$9:$K$56,5,0)=GENERAL!P102,INDEX(WH!$B$9:$K$56,MATCH(C102,WH!$K$9:$K$56,0),2),INDEX(WH!$B$9:$K$56,MATCH(C102,WH!$K$9:$K$56,0)+1,2)),TEXT(IF(VLOOKUP(INDEX(WH!$B$9:$K$56,MATCH(C102,WH!$K$9:$K$56,0),1),WH!$B$9:$K$56,5,0)=GENERAL!P102,INDEX(WH!$B$9:$K$56,MATCH(C102,WH!$K$9:$K$56,0),3),INDEX(WH!$B$9:$K$56,MATCH(C102,WH!$K$9:$K$56,0)+1,3)),"00#"))</f>
        <v>#N/A</v>
      </c>
      <c r="C102" s="423">
        <f>C101</f>
        <v>46005</v>
      </c>
      <c r="D102" s="424" t="s">
        <v>11</v>
      </c>
      <c r="E102" s="424" t="s">
        <v>11</v>
      </c>
      <c r="F102" s="424" t="s">
        <v>11</v>
      </c>
      <c r="G102" s="422">
        <f>C102+8</f>
        <v>46013</v>
      </c>
      <c r="H102" s="422">
        <f>C102+8</f>
        <v>46013</v>
      </c>
      <c r="I102" s="424" t="s">
        <v>11</v>
      </c>
      <c r="J102" s="424" t="s">
        <v>11</v>
      </c>
      <c r="K102" s="424" t="s">
        <v>11</v>
      </c>
      <c r="L102" s="424" t="s">
        <v>11</v>
      </c>
      <c r="M102" s="424" t="s">
        <v>11</v>
      </c>
      <c r="N102" s="424" t="s">
        <v>11</v>
      </c>
      <c r="O102" s="424" t="s">
        <v>11</v>
      </c>
      <c r="P102" s="425">
        <v>0.75</v>
      </c>
      <c r="Q102" s="424">
        <f>C102-1</f>
        <v>46004</v>
      </c>
      <c r="R102" s="427" t="s">
        <v>18</v>
      </c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</row>
    <row r="103" spans="1:37" s="590" customFormat="1" ht="12.95" customHeight="1" thickBot="1">
      <c r="A103" s="483"/>
      <c r="B103" s="566"/>
      <c r="C103" s="484">
        <f>C101+1</f>
        <v>46006</v>
      </c>
      <c r="D103" s="485">
        <f>C103+7</f>
        <v>46013</v>
      </c>
      <c r="E103" s="485">
        <f>C103+8</f>
        <v>46014</v>
      </c>
      <c r="F103" s="486" t="s">
        <v>11</v>
      </c>
      <c r="G103" s="486" t="s">
        <v>11</v>
      </c>
      <c r="H103" s="486" t="s">
        <v>11</v>
      </c>
      <c r="I103" s="485">
        <f>C103+10</f>
        <v>46016</v>
      </c>
      <c r="J103" s="486" t="s">
        <v>11</v>
      </c>
      <c r="K103" s="486" t="s">
        <v>11</v>
      </c>
      <c r="L103" s="486" t="s">
        <v>11</v>
      </c>
      <c r="M103" s="486" t="s">
        <v>11</v>
      </c>
      <c r="N103" s="486" t="s">
        <v>11</v>
      </c>
      <c r="O103" s="486" t="s">
        <v>11</v>
      </c>
      <c r="P103" s="487">
        <v>0.99930555555555556</v>
      </c>
      <c r="Q103" s="486">
        <f>C103-2</f>
        <v>46004</v>
      </c>
      <c r="R103" s="488" t="s">
        <v>17</v>
      </c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</row>
    <row r="104" spans="1:37" s="590" customFormat="1" ht="12.95" customHeight="1">
      <c r="A104" s="61"/>
      <c r="B104" s="567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37" s="61" customFormat="1" ht="12.95" customHeight="1">
      <c r="B105" s="567"/>
      <c r="C105" s="60"/>
    </row>
    <row r="106" spans="1:37" s="61" customFormat="1" ht="12.95" customHeight="1">
      <c r="B106" s="567"/>
      <c r="C106" s="60"/>
    </row>
    <row r="107" spans="1:37" s="61" customFormat="1" ht="12.95" customHeight="1">
      <c r="B107" s="567"/>
      <c r="C107" s="60"/>
    </row>
    <row r="108" spans="1:37" s="61" customFormat="1" ht="12.95" customHeight="1">
      <c r="B108" s="567"/>
      <c r="C108" s="60"/>
    </row>
    <row r="109" spans="1:37" s="61" customFormat="1" ht="12.95" customHeight="1">
      <c r="B109" s="567"/>
      <c r="C109" s="60"/>
    </row>
    <row r="110" spans="1:37" s="61" customFormat="1" ht="12.95" customHeight="1">
      <c r="B110" s="567"/>
      <c r="C110" s="60"/>
    </row>
    <row r="111" spans="1:37" s="61" customFormat="1" ht="12.95" customHeight="1">
      <c r="B111" s="567"/>
      <c r="C111" s="60"/>
    </row>
    <row r="112" spans="1:37" s="61" customFormat="1" ht="12.95" customHeight="1">
      <c r="B112" s="567"/>
      <c r="C112" s="60"/>
    </row>
    <row r="113" spans="2:3" s="61" customFormat="1" ht="12.95" customHeight="1">
      <c r="B113" s="567"/>
      <c r="C113" s="60"/>
    </row>
    <row r="114" spans="2:3" s="61" customFormat="1" ht="12.95" customHeight="1">
      <c r="B114" s="567"/>
      <c r="C114" s="60"/>
    </row>
    <row r="115" spans="2:3" s="61" customFormat="1" ht="12.95" customHeight="1">
      <c r="B115" s="567"/>
      <c r="C115" s="60"/>
    </row>
    <row r="116" spans="2:3" s="61" customFormat="1" ht="12.95" customHeight="1">
      <c r="B116" s="567"/>
      <c r="C116" s="60"/>
    </row>
    <row r="117" spans="2:3" s="61" customFormat="1" ht="12.95" customHeight="1">
      <c r="B117" s="567"/>
      <c r="C117" s="60"/>
    </row>
    <row r="118" spans="2:3" s="61" customFormat="1" ht="12.95" customHeight="1">
      <c r="B118" s="567"/>
      <c r="C118" s="60"/>
    </row>
    <row r="119" spans="2:3" s="61" customFormat="1" ht="12.95" customHeight="1">
      <c r="B119" s="567"/>
      <c r="C119" s="60"/>
    </row>
    <row r="120" spans="2:3" s="61" customFormat="1" ht="12.95" customHeight="1">
      <c r="B120" s="567"/>
      <c r="C120" s="60"/>
    </row>
    <row r="121" spans="2:3" s="61" customFormat="1" ht="12.95" customHeight="1">
      <c r="B121" s="567"/>
      <c r="C121" s="60"/>
    </row>
    <row r="122" spans="2:3" s="61" customFormat="1" ht="12.95" customHeight="1">
      <c r="B122" s="567"/>
      <c r="C122" s="60"/>
    </row>
    <row r="123" spans="2:3" s="61" customFormat="1" ht="12.95" customHeight="1">
      <c r="B123" s="567"/>
      <c r="C123" s="60"/>
    </row>
    <row r="124" spans="2:3" s="61" customFormat="1" ht="12.95" customHeight="1">
      <c r="B124" s="567"/>
      <c r="C124" s="60"/>
    </row>
    <row r="125" spans="2:3" s="61" customFormat="1" ht="12.95" customHeight="1">
      <c r="B125" s="567"/>
      <c r="C125" s="60"/>
    </row>
    <row r="126" spans="2:3" s="61" customFormat="1" ht="12.95" customHeight="1">
      <c r="B126" s="567"/>
      <c r="C126" s="60"/>
    </row>
    <row r="127" spans="2:3" s="61" customFormat="1" ht="12.95" customHeight="1">
      <c r="B127" s="567"/>
      <c r="C127" s="60"/>
    </row>
    <row r="128" spans="2:3" s="61" customFormat="1" ht="12.95" customHeight="1">
      <c r="B128" s="567"/>
      <c r="C128" s="60"/>
    </row>
    <row r="129" spans="1:18" s="61" customFormat="1" ht="12.95" customHeight="1">
      <c r="B129" s="567"/>
      <c r="C129" s="60"/>
    </row>
    <row r="130" spans="1:18" s="61" customFormat="1" ht="12.95" customHeight="1">
      <c r="B130" s="567"/>
      <c r="C130" s="60"/>
    </row>
    <row r="131" spans="1:18" s="61" customFormat="1" ht="12.95" customHeight="1">
      <c r="B131" s="567"/>
      <c r="C131" s="60"/>
    </row>
    <row r="132" spans="1:18" s="61" customFormat="1" ht="12.95" customHeight="1">
      <c r="B132" s="567"/>
      <c r="C132" s="60"/>
    </row>
    <row r="133" spans="1:18" s="61" customFormat="1" ht="12.95" customHeight="1">
      <c r="B133" s="567"/>
      <c r="C133" s="60"/>
    </row>
    <row r="134" spans="1:18" s="61" customFormat="1" ht="12.95" customHeight="1">
      <c r="B134" s="567"/>
      <c r="C134" s="60"/>
    </row>
    <row r="135" spans="1:18" s="61" customFormat="1" ht="12.95" customHeight="1">
      <c r="B135" s="567"/>
      <c r="C135" s="60"/>
    </row>
    <row r="136" spans="1:18" s="61" customFormat="1" ht="12.95" customHeight="1">
      <c r="B136" s="567"/>
      <c r="C136" s="60"/>
    </row>
    <row r="137" spans="1:18" s="61" customFormat="1" ht="12.95" customHeight="1">
      <c r="B137" s="567"/>
      <c r="C137" s="60"/>
    </row>
    <row r="138" spans="1:18" s="61" customFormat="1" ht="12.95" customHeight="1">
      <c r="B138" s="567"/>
      <c r="C138" s="60"/>
    </row>
    <row r="139" spans="1:18" s="61" customFormat="1" ht="12.95" customHeight="1">
      <c r="B139" s="567"/>
      <c r="C139" s="60"/>
    </row>
    <row r="140" spans="1:18" s="61" customFormat="1" ht="12.95" customHeight="1">
      <c r="A140" s="54"/>
      <c r="B140" s="568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</sheetData>
  <autoFilter ref="A5:AK103" xr:uid="{857AD54A-0671-4B4A-B72D-303A5B47DFB0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1"/>
  <sheetViews>
    <sheetView zoomScaleNormal="100" zoomScaleSheetLayoutView="100" workbookViewId="0">
      <selection activeCell="A51" sqref="A51"/>
    </sheetView>
  </sheetViews>
  <sheetFormatPr defaultRowHeight="14.25"/>
  <cols>
    <col min="2" max="2" width="20.5703125" customWidth="1"/>
    <col min="3" max="3" width="12.42578125" customWidth="1"/>
    <col min="4" max="5" width="7.85546875" customWidth="1"/>
    <col min="6" max="6" width="9.5703125" customWidth="1"/>
    <col min="7" max="14" width="9" customWidth="1"/>
    <col min="15" max="15" width="10" customWidth="1"/>
    <col min="16" max="16" width="10.85546875" customWidth="1"/>
    <col min="17" max="17" width="9" customWidth="1"/>
  </cols>
  <sheetData>
    <row r="1" spans="1:18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59"/>
      <c r="Q1" s="1159"/>
    </row>
    <row r="2" spans="1:18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  <c r="P2" s="1160"/>
      <c r="Q2" s="1160"/>
    </row>
    <row r="3" spans="1:18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  <c r="J3" s="1161"/>
      <c r="K3" s="1161"/>
      <c r="L3" s="1161"/>
      <c r="M3" s="1161"/>
      <c r="N3" s="1161"/>
      <c r="O3" s="1161"/>
      <c r="P3" s="1161"/>
      <c r="Q3" s="1161"/>
    </row>
    <row r="4" spans="1:18" s="23" customFormat="1" ht="25.5" customHeight="1" thickTop="1">
      <c r="A4" s="1173" t="s">
        <v>20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  <c r="O4" s="1173"/>
      <c r="P4" s="1173"/>
      <c r="Q4" s="1173"/>
    </row>
    <row r="5" spans="1:18" s="23" customFormat="1" ht="17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72" t="s">
        <v>90</v>
      </c>
      <c r="B6" s="172"/>
      <c r="M6" s="27"/>
      <c r="N6" s="20"/>
      <c r="O6" s="302" t="s">
        <v>47</v>
      </c>
      <c r="P6" s="1174">
        <f ca="1">TODAY()</f>
        <v>45954</v>
      </c>
      <c r="Q6" s="1174"/>
    </row>
    <row r="7" spans="1:18" ht="15.75" thickBot="1">
      <c r="A7" s="1188" t="s">
        <v>250</v>
      </c>
      <c r="B7" s="1188" t="s">
        <v>1</v>
      </c>
      <c r="C7" s="1177" t="s">
        <v>164</v>
      </c>
      <c r="D7" s="1179" t="s">
        <v>165</v>
      </c>
      <c r="E7" s="1181" t="s">
        <v>273</v>
      </c>
      <c r="F7" s="1175" t="s">
        <v>166</v>
      </c>
      <c r="G7" s="1175"/>
      <c r="H7" s="1175"/>
      <c r="I7" s="1175"/>
      <c r="J7" s="1175"/>
      <c r="K7" s="1175"/>
      <c r="L7" s="1175"/>
      <c r="M7" s="1175"/>
      <c r="N7" s="1175"/>
      <c r="O7" s="1175"/>
      <c r="P7" s="1175"/>
      <c r="Q7" s="1176"/>
    </row>
    <row r="8" spans="1:18">
      <c r="A8" s="1189"/>
      <c r="B8" s="1189"/>
      <c r="C8" s="1178"/>
      <c r="D8" s="1180"/>
      <c r="E8" s="1182"/>
      <c r="F8" s="99" t="s">
        <v>110</v>
      </c>
      <c r="G8" s="103" t="s">
        <v>36</v>
      </c>
      <c r="H8" s="104" t="s">
        <v>37</v>
      </c>
      <c r="I8" s="105" t="s">
        <v>38</v>
      </c>
      <c r="J8" s="103" t="s">
        <v>39</v>
      </c>
      <c r="K8" s="103" t="s">
        <v>48</v>
      </c>
      <c r="L8" s="101" t="s">
        <v>40</v>
      </c>
      <c r="M8" s="101" t="s">
        <v>41</v>
      </c>
      <c r="N8" s="101" t="s">
        <v>167</v>
      </c>
      <c r="O8" s="101" t="s">
        <v>42</v>
      </c>
      <c r="P8" s="103" t="s">
        <v>88</v>
      </c>
      <c r="Q8" s="106" t="s">
        <v>76</v>
      </c>
    </row>
    <row r="9" spans="1:18" ht="15" thickBot="1">
      <c r="A9" s="1190"/>
      <c r="B9" s="1190"/>
      <c r="C9" s="1178"/>
      <c r="D9" s="1180"/>
      <c r="E9" s="1183"/>
      <c r="F9" s="301" t="s">
        <v>43</v>
      </c>
      <c r="G9" s="163"/>
      <c r="H9" s="158"/>
      <c r="I9" s="159" t="s">
        <v>111</v>
      </c>
      <c r="J9" s="164"/>
      <c r="K9" s="164"/>
      <c r="L9" s="160" t="s">
        <v>44</v>
      </c>
      <c r="M9" s="160" t="s">
        <v>45</v>
      </c>
      <c r="N9" s="160" t="s">
        <v>44</v>
      </c>
      <c r="O9" s="160" t="s">
        <v>46</v>
      </c>
      <c r="P9" s="164"/>
      <c r="Q9" s="165"/>
    </row>
    <row r="10" spans="1:18" s="136" customFormat="1" ht="18" customHeight="1">
      <c r="A10" s="1187" t="s">
        <v>425</v>
      </c>
      <c r="B10" s="270" t="s">
        <v>417</v>
      </c>
      <c r="C10" s="272" t="s">
        <v>612</v>
      </c>
      <c r="D10" s="446">
        <v>45963</v>
      </c>
      <c r="E10" s="447">
        <v>45966</v>
      </c>
      <c r="F10" s="448">
        <v>45973</v>
      </c>
      <c r="G10" s="449">
        <v>45975</v>
      </c>
      <c r="H10" s="449">
        <v>45973</v>
      </c>
      <c r="I10" s="449">
        <v>45973</v>
      </c>
      <c r="J10" s="449">
        <v>45971</v>
      </c>
      <c r="K10" s="449">
        <v>45973</v>
      </c>
      <c r="L10" s="449">
        <v>45973</v>
      </c>
      <c r="M10" s="448">
        <v>45974</v>
      </c>
      <c r="N10" s="449">
        <v>45974</v>
      </c>
      <c r="O10" s="449">
        <v>45973</v>
      </c>
      <c r="P10" s="449">
        <v>45974</v>
      </c>
      <c r="Q10" s="450">
        <v>45971</v>
      </c>
      <c r="R10" s="445"/>
    </row>
    <row r="11" spans="1:18" s="136" customFormat="1" ht="18" customHeight="1">
      <c r="A11" s="1185"/>
      <c r="B11" s="226" t="s">
        <v>547</v>
      </c>
      <c r="C11" s="227" t="s">
        <v>781</v>
      </c>
      <c r="D11" s="451">
        <v>45970</v>
      </c>
      <c r="E11" s="452">
        <v>45973</v>
      </c>
      <c r="F11" s="453">
        <v>45980</v>
      </c>
      <c r="G11" s="454">
        <v>45982</v>
      </c>
      <c r="H11" s="454">
        <v>45980</v>
      </c>
      <c r="I11" s="454">
        <v>45980</v>
      </c>
      <c r="J11" s="454">
        <v>45978</v>
      </c>
      <c r="K11" s="454">
        <v>45980</v>
      </c>
      <c r="L11" s="454">
        <v>45980</v>
      </c>
      <c r="M11" s="453">
        <v>45981</v>
      </c>
      <c r="N11" s="454">
        <v>45981</v>
      </c>
      <c r="O11" s="454">
        <v>45980</v>
      </c>
      <c r="P11" s="454">
        <v>45981</v>
      </c>
      <c r="Q11" s="455">
        <v>45978</v>
      </c>
    </row>
    <row r="12" spans="1:18" s="136" customFormat="1" ht="18" customHeight="1">
      <c r="A12" s="1185"/>
      <c r="B12" s="298" t="s">
        <v>432</v>
      </c>
      <c r="C12" s="299" t="s">
        <v>607</v>
      </c>
      <c r="D12" s="456">
        <v>45977</v>
      </c>
      <c r="E12" s="452">
        <v>45980</v>
      </c>
      <c r="F12" s="457">
        <v>45987</v>
      </c>
      <c r="G12" s="458">
        <v>45989</v>
      </c>
      <c r="H12" s="458">
        <v>45987</v>
      </c>
      <c r="I12" s="458">
        <v>45987</v>
      </c>
      <c r="J12" s="458">
        <v>45985</v>
      </c>
      <c r="K12" s="458">
        <v>45987</v>
      </c>
      <c r="L12" s="458">
        <v>45987</v>
      </c>
      <c r="M12" s="457">
        <v>45988</v>
      </c>
      <c r="N12" s="458">
        <v>45988</v>
      </c>
      <c r="O12" s="458">
        <v>45987</v>
      </c>
      <c r="P12" s="458">
        <v>45988</v>
      </c>
      <c r="Q12" s="459">
        <v>45985</v>
      </c>
    </row>
    <row r="13" spans="1:18" s="136" customFormat="1" ht="18" customHeight="1" thickBot="1">
      <c r="A13" s="1186"/>
      <c r="B13" s="234" t="s">
        <v>417</v>
      </c>
      <c r="C13" s="273" t="s">
        <v>657</v>
      </c>
      <c r="D13" s="460">
        <v>45984</v>
      </c>
      <c r="E13" s="461">
        <v>45987</v>
      </c>
      <c r="F13" s="462">
        <v>45994</v>
      </c>
      <c r="G13" s="463">
        <v>45996</v>
      </c>
      <c r="H13" s="463">
        <v>45994</v>
      </c>
      <c r="I13" s="463">
        <v>45994</v>
      </c>
      <c r="J13" s="463">
        <v>45992</v>
      </c>
      <c r="K13" s="463">
        <v>45994</v>
      </c>
      <c r="L13" s="463">
        <v>45994</v>
      </c>
      <c r="M13" s="462">
        <v>45995</v>
      </c>
      <c r="N13" s="463">
        <v>45995</v>
      </c>
      <c r="O13" s="463">
        <v>45994</v>
      </c>
      <c r="P13" s="463">
        <v>45995</v>
      </c>
      <c r="Q13" s="464">
        <v>45992</v>
      </c>
    </row>
    <row r="14" spans="1:18" s="136" customFormat="1" ht="18" customHeight="1">
      <c r="A14" s="1187" t="s">
        <v>426</v>
      </c>
      <c r="B14" s="270" t="s">
        <v>629</v>
      </c>
      <c r="C14" s="272" t="s">
        <v>606</v>
      </c>
      <c r="D14" s="446">
        <v>45962</v>
      </c>
      <c r="E14" s="447">
        <v>45967</v>
      </c>
      <c r="F14" s="448">
        <v>45972</v>
      </c>
      <c r="G14" s="449">
        <v>45974</v>
      </c>
      <c r="H14" s="449">
        <v>45972</v>
      </c>
      <c r="I14" s="449">
        <v>45972</v>
      </c>
      <c r="J14" s="449">
        <v>45970</v>
      </c>
      <c r="K14" s="449">
        <v>45972</v>
      </c>
      <c r="L14" s="449">
        <v>45972</v>
      </c>
      <c r="M14" s="448">
        <v>45973</v>
      </c>
      <c r="N14" s="449">
        <v>45973</v>
      </c>
      <c r="O14" s="449">
        <v>45972</v>
      </c>
      <c r="P14" s="449">
        <v>45973</v>
      </c>
      <c r="Q14" s="450">
        <v>45970</v>
      </c>
    </row>
    <row r="15" spans="1:18" s="136" customFormat="1" ht="18" customHeight="1">
      <c r="A15" s="1185"/>
      <c r="B15" s="226" t="s">
        <v>591</v>
      </c>
      <c r="C15" s="227" t="s">
        <v>606</v>
      </c>
      <c r="D15" s="465">
        <v>45969</v>
      </c>
      <c r="E15" s="466">
        <v>45974</v>
      </c>
      <c r="F15" s="453">
        <v>45979</v>
      </c>
      <c r="G15" s="454">
        <v>45981</v>
      </c>
      <c r="H15" s="454">
        <v>45979</v>
      </c>
      <c r="I15" s="454">
        <v>45979</v>
      </c>
      <c r="J15" s="454">
        <v>45977</v>
      </c>
      <c r="K15" s="454">
        <v>45979</v>
      </c>
      <c r="L15" s="454">
        <v>45979</v>
      </c>
      <c r="M15" s="453">
        <v>45980</v>
      </c>
      <c r="N15" s="454">
        <v>45980</v>
      </c>
      <c r="O15" s="454">
        <v>45979</v>
      </c>
      <c r="P15" s="454">
        <v>45980</v>
      </c>
      <c r="Q15" s="455">
        <v>45977</v>
      </c>
    </row>
    <row r="16" spans="1:18" s="136" customFormat="1" ht="18" customHeight="1">
      <c r="A16" s="1185"/>
      <c r="B16" s="298" t="s">
        <v>643</v>
      </c>
      <c r="C16" s="299" t="s">
        <v>782</v>
      </c>
      <c r="D16" s="467">
        <v>45976</v>
      </c>
      <c r="E16" s="466">
        <v>45981</v>
      </c>
      <c r="F16" s="457">
        <v>45986</v>
      </c>
      <c r="G16" s="458">
        <v>45988</v>
      </c>
      <c r="H16" s="458">
        <v>45986</v>
      </c>
      <c r="I16" s="458">
        <v>45986</v>
      </c>
      <c r="J16" s="458">
        <v>45984</v>
      </c>
      <c r="K16" s="458">
        <v>45986</v>
      </c>
      <c r="L16" s="458">
        <v>45986</v>
      </c>
      <c r="M16" s="457">
        <v>45987</v>
      </c>
      <c r="N16" s="458">
        <v>45987</v>
      </c>
      <c r="O16" s="458">
        <v>45986</v>
      </c>
      <c r="P16" s="458">
        <v>45987</v>
      </c>
      <c r="Q16" s="459">
        <v>45984</v>
      </c>
    </row>
    <row r="17" spans="1:17" s="136" customFormat="1" ht="18" customHeight="1" thickBot="1">
      <c r="A17" s="1186"/>
      <c r="B17" s="234" t="s">
        <v>629</v>
      </c>
      <c r="C17" s="273" t="s">
        <v>607</v>
      </c>
      <c r="D17" s="468">
        <v>45983</v>
      </c>
      <c r="E17" s="469">
        <v>45988</v>
      </c>
      <c r="F17" s="462">
        <v>45993</v>
      </c>
      <c r="G17" s="463">
        <v>45995</v>
      </c>
      <c r="H17" s="463">
        <v>45993</v>
      </c>
      <c r="I17" s="463">
        <v>45993</v>
      </c>
      <c r="J17" s="463">
        <v>45991</v>
      </c>
      <c r="K17" s="463">
        <v>45993</v>
      </c>
      <c r="L17" s="463">
        <v>45993</v>
      </c>
      <c r="M17" s="462">
        <v>45994</v>
      </c>
      <c r="N17" s="463">
        <v>45994</v>
      </c>
      <c r="O17" s="463">
        <v>45993</v>
      </c>
      <c r="P17" s="463">
        <v>45994</v>
      </c>
      <c r="Q17" s="464">
        <v>45991</v>
      </c>
    </row>
    <row r="18" spans="1:17" s="136" customFormat="1" ht="18" customHeight="1">
      <c r="A18" s="1187" t="s">
        <v>427</v>
      </c>
      <c r="B18" s="272" t="s">
        <v>424</v>
      </c>
      <c r="C18" s="272" t="s">
        <v>605</v>
      </c>
      <c r="D18" s="446">
        <v>45980</v>
      </c>
      <c r="E18" s="447">
        <v>45988</v>
      </c>
      <c r="F18" s="448">
        <v>45990</v>
      </c>
      <c r="G18" s="449">
        <v>45992</v>
      </c>
      <c r="H18" s="449">
        <v>45990</v>
      </c>
      <c r="I18" s="449">
        <v>45990</v>
      </c>
      <c r="J18" s="449">
        <v>45988</v>
      </c>
      <c r="K18" s="449">
        <v>45990</v>
      </c>
      <c r="L18" s="449">
        <v>45990</v>
      </c>
      <c r="M18" s="448">
        <v>45991</v>
      </c>
      <c r="N18" s="449">
        <v>45991</v>
      </c>
      <c r="O18" s="449">
        <v>45990</v>
      </c>
      <c r="P18" s="449">
        <v>45991</v>
      </c>
      <c r="Q18" s="450">
        <v>45988</v>
      </c>
    </row>
    <row r="19" spans="1:17" s="136" customFormat="1" ht="18" customHeight="1">
      <c r="A19" s="1185"/>
      <c r="B19" s="226" t="s">
        <v>522</v>
      </c>
      <c r="C19" s="227" t="s">
        <v>605</v>
      </c>
      <c r="D19" s="465">
        <v>45987</v>
      </c>
      <c r="E19" s="466">
        <v>45995</v>
      </c>
      <c r="F19" s="453">
        <v>45997</v>
      </c>
      <c r="G19" s="454">
        <v>45999</v>
      </c>
      <c r="H19" s="454">
        <v>45997</v>
      </c>
      <c r="I19" s="454">
        <v>45997</v>
      </c>
      <c r="J19" s="454">
        <v>45995</v>
      </c>
      <c r="K19" s="454">
        <v>45997</v>
      </c>
      <c r="L19" s="454">
        <v>45997</v>
      </c>
      <c r="M19" s="453">
        <v>45998</v>
      </c>
      <c r="N19" s="454">
        <v>45998</v>
      </c>
      <c r="O19" s="454">
        <v>45997</v>
      </c>
      <c r="P19" s="454">
        <v>45998</v>
      </c>
      <c r="Q19" s="455">
        <v>45995</v>
      </c>
    </row>
    <row r="20" spans="1:17" s="136" customFormat="1" ht="18" customHeight="1">
      <c r="A20" s="1185"/>
      <c r="B20" s="298" t="s">
        <v>454</v>
      </c>
      <c r="C20" s="299" t="s">
        <v>605</v>
      </c>
      <c r="D20" s="467">
        <v>45994</v>
      </c>
      <c r="E20" s="466">
        <v>46002</v>
      </c>
      <c r="F20" s="457">
        <v>46004</v>
      </c>
      <c r="G20" s="458">
        <v>46006</v>
      </c>
      <c r="H20" s="458">
        <v>46004</v>
      </c>
      <c r="I20" s="458">
        <v>46004</v>
      </c>
      <c r="J20" s="458">
        <v>46002</v>
      </c>
      <c r="K20" s="458">
        <v>46004</v>
      </c>
      <c r="L20" s="458">
        <v>46004</v>
      </c>
      <c r="M20" s="457">
        <v>46005</v>
      </c>
      <c r="N20" s="458">
        <v>46005</v>
      </c>
      <c r="O20" s="458">
        <v>46004</v>
      </c>
      <c r="P20" s="458">
        <v>46005</v>
      </c>
      <c r="Q20" s="459">
        <v>46002</v>
      </c>
    </row>
    <row r="21" spans="1:17" s="136" customFormat="1" ht="18" customHeight="1" thickBot="1">
      <c r="A21" s="1186"/>
      <c r="B21" s="234" t="s">
        <v>424</v>
      </c>
      <c r="C21" s="273" t="s">
        <v>606</v>
      </c>
      <c r="D21" s="468">
        <v>46008</v>
      </c>
      <c r="E21" s="469">
        <v>46016</v>
      </c>
      <c r="F21" s="462">
        <v>46018</v>
      </c>
      <c r="G21" s="463">
        <v>46020</v>
      </c>
      <c r="H21" s="463">
        <v>46018</v>
      </c>
      <c r="I21" s="463">
        <v>46018</v>
      </c>
      <c r="J21" s="463">
        <v>46016</v>
      </c>
      <c r="K21" s="463">
        <v>46018</v>
      </c>
      <c r="L21" s="463">
        <v>46018</v>
      </c>
      <c r="M21" s="462">
        <v>46019</v>
      </c>
      <c r="N21" s="463">
        <v>46019</v>
      </c>
      <c r="O21" s="463">
        <v>46018</v>
      </c>
      <c r="P21" s="463">
        <v>46019</v>
      </c>
      <c r="Q21" s="464">
        <v>46016</v>
      </c>
    </row>
    <row r="22" spans="1:17" s="136" customFormat="1" ht="18" customHeight="1">
      <c r="A22" s="1187" t="s">
        <v>428</v>
      </c>
      <c r="B22" s="270" t="s">
        <v>468</v>
      </c>
      <c r="C22" s="271" t="s">
        <v>604</v>
      </c>
      <c r="D22" s="446">
        <v>45968</v>
      </c>
      <c r="E22" s="447">
        <v>45971</v>
      </c>
      <c r="F22" s="448">
        <v>45978</v>
      </c>
      <c r="G22" s="449">
        <v>45980</v>
      </c>
      <c r="H22" s="449">
        <v>45978</v>
      </c>
      <c r="I22" s="449">
        <v>45978</v>
      </c>
      <c r="J22" s="449">
        <v>45976</v>
      </c>
      <c r="K22" s="449">
        <v>45978</v>
      </c>
      <c r="L22" s="449">
        <v>45978</v>
      </c>
      <c r="M22" s="448">
        <v>45979</v>
      </c>
      <c r="N22" s="449">
        <v>45979</v>
      </c>
      <c r="O22" s="449">
        <v>45978</v>
      </c>
      <c r="P22" s="449">
        <v>45979</v>
      </c>
      <c r="Q22" s="450">
        <v>45976</v>
      </c>
    </row>
    <row r="23" spans="1:17" s="136" customFormat="1" ht="18" customHeight="1">
      <c r="A23" s="1185"/>
      <c r="B23" s="226" t="s">
        <v>423</v>
      </c>
      <c r="C23" s="230" t="s">
        <v>604</v>
      </c>
      <c r="D23" s="465">
        <v>45975</v>
      </c>
      <c r="E23" s="466">
        <v>45978</v>
      </c>
      <c r="F23" s="453">
        <v>45985</v>
      </c>
      <c r="G23" s="454">
        <v>45987</v>
      </c>
      <c r="H23" s="454">
        <v>45985</v>
      </c>
      <c r="I23" s="454">
        <v>45985</v>
      </c>
      <c r="J23" s="454">
        <v>45983</v>
      </c>
      <c r="K23" s="454">
        <v>45985</v>
      </c>
      <c r="L23" s="454">
        <v>45985</v>
      </c>
      <c r="M23" s="453">
        <v>45986</v>
      </c>
      <c r="N23" s="454">
        <v>45986</v>
      </c>
      <c r="O23" s="454">
        <v>45985</v>
      </c>
      <c r="P23" s="454">
        <v>45986</v>
      </c>
      <c r="Q23" s="455">
        <v>45983</v>
      </c>
    </row>
    <row r="24" spans="1:17" s="136" customFormat="1" ht="18" customHeight="1">
      <c r="A24" s="1185"/>
      <c r="B24" s="298" t="s">
        <v>470</v>
      </c>
      <c r="C24" s="300" t="s">
        <v>604</v>
      </c>
      <c r="D24" s="467">
        <v>45982</v>
      </c>
      <c r="E24" s="466">
        <v>45985</v>
      </c>
      <c r="F24" s="457">
        <v>45992</v>
      </c>
      <c r="G24" s="458">
        <v>45994</v>
      </c>
      <c r="H24" s="458">
        <v>45992</v>
      </c>
      <c r="I24" s="458">
        <v>45992</v>
      </c>
      <c r="J24" s="458">
        <v>45990</v>
      </c>
      <c r="K24" s="458">
        <v>45992</v>
      </c>
      <c r="L24" s="458">
        <v>45992</v>
      </c>
      <c r="M24" s="457">
        <v>45993</v>
      </c>
      <c r="N24" s="458">
        <v>45993</v>
      </c>
      <c r="O24" s="458">
        <v>45992</v>
      </c>
      <c r="P24" s="458">
        <v>45993</v>
      </c>
      <c r="Q24" s="459">
        <v>45990</v>
      </c>
    </row>
    <row r="25" spans="1:17" s="136" customFormat="1" ht="18" customHeight="1" thickBot="1">
      <c r="A25" s="1186"/>
      <c r="B25" s="234" t="s">
        <v>453</v>
      </c>
      <c r="C25" s="256" t="s">
        <v>628</v>
      </c>
      <c r="D25" s="468">
        <v>45989</v>
      </c>
      <c r="E25" s="469">
        <v>45992</v>
      </c>
      <c r="F25" s="462">
        <v>45999</v>
      </c>
      <c r="G25" s="463">
        <v>46001</v>
      </c>
      <c r="H25" s="463">
        <v>45999</v>
      </c>
      <c r="I25" s="463">
        <v>45999</v>
      </c>
      <c r="J25" s="463">
        <v>45997</v>
      </c>
      <c r="K25" s="463">
        <v>45999</v>
      </c>
      <c r="L25" s="463">
        <v>45999</v>
      </c>
      <c r="M25" s="462">
        <v>46000</v>
      </c>
      <c r="N25" s="463">
        <v>46000</v>
      </c>
      <c r="O25" s="463">
        <v>45999</v>
      </c>
      <c r="P25" s="463">
        <v>46000</v>
      </c>
      <c r="Q25" s="464">
        <v>45997</v>
      </c>
    </row>
    <row r="26" spans="1:17" s="136" customFormat="1" ht="18" customHeight="1">
      <c r="A26" s="1187" t="s">
        <v>270</v>
      </c>
      <c r="B26" s="270" t="s">
        <v>421</v>
      </c>
      <c r="C26" s="271" t="s">
        <v>783</v>
      </c>
      <c r="D26" s="446">
        <v>45966</v>
      </c>
      <c r="E26" s="447">
        <v>45973</v>
      </c>
      <c r="F26" s="448">
        <v>45976</v>
      </c>
      <c r="G26" s="449">
        <v>45978</v>
      </c>
      <c r="H26" s="449">
        <v>45976</v>
      </c>
      <c r="I26" s="449">
        <v>45976</v>
      </c>
      <c r="J26" s="449">
        <v>45974</v>
      </c>
      <c r="K26" s="449">
        <v>45976</v>
      </c>
      <c r="L26" s="449">
        <v>45976</v>
      </c>
      <c r="M26" s="448">
        <v>45977</v>
      </c>
      <c r="N26" s="449">
        <v>45977</v>
      </c>
      <c r="O26" s="449">
        <v>45976</v>
      </c>
      <c r="P26" s="449">
        <v>45977</v>
      </c>
      <c r="Q26" s="450">
        <v>45974</v>
      </c>
    </row>
    <row r="27" spans="1:17" s="136" customFormat="1" ht="18" customHeight="1">
      <c r="A27" s="1185"/>
      <c r="B27" s="226" t="s">
        <v>242</v>
      </c>
      <c r="C27" s="227" t="s">
        <v>783</v>
      </c>
      <c r="D27" s="451">
        <v>45973</v>
      </c>
      <c r="E27" s="452">
        <v>45980</v>
      </c>
      <c r="F27" s="453">
        <v>45983</v>
      </c>
      <c r="G27" s="454">
        <v>45985</v>
      </c>
      <c r="H27" s="454">
        <v>45983</v>
      </c>
      <c r="I27" s="454">
        <v>45983</v>
      </c>
      <c r="J27" s="454">
        <v>45981</v>
      </c>
      <c r="K27" s="454">
        <v>45983</v>
      </c>
      <c r="L27" s="454">
        <v>45983</v>
      </c>
      <c r="M27" s="453">
        <v>45984</v>
      </c>
      <c r="N27" s="454">
        <v>45984</v>
      </c>
      <c r="O27" s="454">
        <v>45983</v>
      </c>
      <c r="P27" s="454">
        <v>45984</v>
      </c>
      <c r="Q27" s="455">
        <v>45981</v>
      </c>
    </row>
    <row r="28" spans="1:17" s="136" customFormat="1" ht="18" customHeight="1">
      <c r="A28" s="1185"/>
      <c r="B28" s="298" t="s">
        <v>469</v>
      </c>
      <c r="C28" s="299" t="s">
        <v>784</v>
      </c>
      <c r="D28" s="456">
        <v>45980</v>
      </c>
      <c r="E28" s="452">
        <v>45987</v>
      </c>
      <c r="F28" s="457">
        <v>45990</v>
      </c>
      <c r="G28" s="458"/>
      <c r="H28" s="458">
        <v>45990</v>
      </c>
      <c r="I28" s="458">
        <v>45990</v>
      </c>
      <c r="J28" s="458">
        <v>45988</v>
      </c>
      <c r="K28" s="458">
        <v>45990</v>
      </c>
      <c r="L28" s="458">
        <v>45990</v>
      </c>
      <c r="M28" s="457">
        <v>45991</v>
      </c>
      <c r="N28" s="458">
        <v>45991</v>
      </c>
      <c r="O28" s="458">
        <v>45990</v>
      </c>
      <c r="P28" s="458">
        <v>45991</v>
      </c>
      <c r="Q28" s="459">
        <v>45988</v>
      </c>
    </row>
    <row r="29" spans="1:17" s="136" customFormat="1" ht="18" customHeight="1" thickBot="1">
      <c r="A29" s="1186"/>
      <c r="B29" s="234" t="s">
        <v>421</v>
      </c>
      <c r="C29" s="273" t="s">
        <v>785</v>
      </c>
      <c r="D29" s="460">
        <v>45987</v>
      </c>
      <c r="E29" s="461">
        <v>45994</v>
      </c>
      <c r="F29" s="462">
        <v>45997</v>
      </c>
      <c r="G29" s="463">
        <v>45999</v>
      </c>
      <c r="H29" s="463">
        <v>45997</v>
      </c>
      <c r="I29" s="463">
        <v>45997</v>
      </c>
      <c r="J29" s="463">
        <v>45995</v>
      </c>
      <c r="K29" s="463">
        <v>45997</v>
      </c>
      <c r="L29" s="463">
        <v>45997</v>
      </c>
      <c r="M29" s="462">
        <v>45998</v>
      </c>
      <c r="N29" s="463">
        <v>45998</v>
      </c>
      <c r="O29" s="463">
        <v>45997</v>
      </c>
      <c r="P29" s="463">
        <v>45998</v>
      </c>
      <c r="Q29" s="464">
        <v>45995</v>
      </c>
    </row>
    <row r="30" spans="1:17" s="136" customFormat="1" ht="18" customHeight="1">
      <c r="A30" s="1187" t="s">
        <v>254</v>
      </c>
      <c r="B30" s="270" t="s">
        <v>405</v>
      </c>
      <c r="C30" s="272" t="s">
        <v>606</v>
      </c>
      <c r="D30" s="470">
        <v>45963</v>
      </c>
      <c r="E30" s="471">
        <v>45968</v>
      </c>
      <c r="F30" s="448">
        <v>45973</v>
      </c>
      <c r="G30" s="449">
        <v>45975</v>
      </c>
      <c r="H30" s="449">
        <v>45973</v>
      </c>
      <c r="I30" s="449">
        <v>45973</v>
      </c>
      <c r="J30" s="449">
        <v>45971</v>
      </c>
      <c r="K30" s="449">
        <v>45973</v>
      </c>
      <c r="L30" s="449">
        <v>45973</v>
      </c>
      <c r="M30" s="448">
        <v>45974</v>
      </c>
      <c r="N30" s="449">
        <v>45974</v>
      </c>
      <c r="O30" s="449">
        <v>45973</v>
      </c>
      <c r="P30" s="449">
        <v>45974</v>
      </c>
      <c r="Q30" s="450">
        <v>45971</v>
      </c>
    </row>
    <row r="31" spans="1:17" s="136" customFormat="1" ht="18" customHeight="1">
      <c r="A31" s="1185"/>
      <c r="B31" s="226" t="s">
        <v>546</v>
      </c>
      <c r="C31" s="227" t="s">
        <v>607</v>
      </c>
      <c r="D31" s="451">
        <v>45970</v>
      </c>
      <c r="E31" s="452">
        <v>45975</v>
      </c>
      <c r="F31" s="453">
        <v>45980</v>
      </c>
      <c r="G31" s="454">
        <v>45982</v>
      </c>
      <c r="H31" s="454">
        <v>45980</v>
      </c>
      <c r="I31" s="454">
        <v>45980</v>
      </c>
      <c r="J31" s="454">
        <v>45978</v>
      </c>
      <c r="K31" s="454">
        <v>45980</v>
      </c>
      <c r="L31" s="454">
        <v>45980</v>
      </c>
      <c r="M31" s="453">
        <v>45981</v>
      </c>
      <c r="N31" s="454">
        <v>45981</v>
      </c>
      <c r="O31" s="454">
        <v>45980</v>
      </c>
      <c r="P31" s="454">
        <v>45981</v>
      </c>
      <c r="Q31" s="455">
        <v>45978</v>
      </c>
    </row>
    <row r="32" spans="1:17" s="136" customFormat="1" ht="18" customHeight="1">
      <c r="A32" s="1185"/>
      <c r="B32" s="298" t="s">
        <v>414</v>
      </c>
      <c r="C32" s="299" t="s">
        <v>607</v>
      </c>
      <c r="D32" s="456">
        <v>45977</v>
      </c>
      <c r="E32" s="452">
        <v>45982</v>
      </c>
      <c r="F32" s="457">
        <v>45987</v>
      </c>
      <c r="G32" s="458">
        <v>45989</v>
      </c>
      <c r="H32" s="458">
        <v>45987</v>
      </c>
      <c r="I32" s="458">
        <v>45987</v>
      </c>
      <c r="J32" s="458">
        <v>45985</v>
      </c>
      <c r="K32" s="458">
        <v>45987</v>
      </c>
      <c r="L32" s="458">
        <v>45987</v>
      </c>
      <c r="M32" s="457">
        <v>45988</v>
      </c>
      <c r="N32" s="458">
        <v>45988</v>
      </c>
      <c r="O32" s="458">
        <v>45987</v>
      </c>
      <c r="P32" s="458">
        <v>45988</v>
      </c>
      <c r="Q32" s="459">
        <v>45985</v>
      </c>
    </row>
    <row r="33" spans="1:17" s="136" customFormat="1" ht="18" customHeight="1" thickBot="1">
      <c r="A33" s="1186"/>
      <c r="B33" s="234" t="s">
        <v>405</v>
      </c>
      <c r="C33" s="273" t="s">
        <v>607</v>
      </c>
      <c r="D33" s="460">
        <v>45984</v>
      </c>
      <c r="E33" s="461">
        <v>45989</v>
      </c>
      <c r="F33" s="462">
        <v>45994</v>
      </c>
      <c r="G33" s="463">
        <v>45996</v>
      </c>
      <c r="H33" s="463">
        <v>45994</v>
      </c>
      <c r="I33" s="463">
        <v>45994</v>
      </c>
      <c r="J33" s="463">
        <v>45992</v>
      </c>
      <c r="K33" s="463">
        <v>45994</v>
      </c>
      <c r="L33" s="463">
        <v>45994</v>
      </c>
      <c r="M33" s="462">
        <v>45995</v>
      </c>
      <c r="N33" s="463">
        <v>45995</v>
      </c>
      <c r="O33" s="463">
        <v>45994</v>
      </c>
      <c r="P33" s="463">
        <v>45995</v>
      </c>
      <c r="Q33" s="464">
        <v>45992</v>
      </c>
    </row>
    <row r="34" spans="1:17" s="136" customFormat="1" ht="18" customHeight="1">
      <c r="A34" s="1187" t="s">
        <v>271</v>
      </c>
      <c r="B34" s="270" t="s">
        <v>537</v>
      </c>
      <c r="C34" s="272" t="s">
        <v>726</v>
      </c>
      <c r="D34" s="470">
        <v>45968</v>
      </c>
      <c r="E34" s="471">
        <v>45975</v>
      </c>
      <c r="F34" s="448">
        <v>45978</v>
      </c>
      <c r="G34" s="449">
        <v>45980</v>
      </c>
      <c r="H34" s="449">
        <v>45978</v>
      </c>
      <c r="I34" s="449">
        <v>45978</v>
      </c>
      <c r="J34" s="449">
        <v>45976</v>
      </c>
      <c r="K34" s="449">
        <v>45978</v>
      </c>
      <c r="L34" s="449">
        <v>45978</v>
      </c>
      <c r="M34" s="448">
        <v>45979</v>
      </c>
      <c r="N34" s="449">
        <v>45979</v>
      </c>
      <c r="O34" s="449">
        <v>45978</v>
      </c>
      <c r="P34" s="449">
        <v>45979</v>
      </c>
      <c r="Q34" s="450">
        <v>45976</v>
      </c>
    </row>
    <row r="35" spans="1:17" s="136" customFormat="1" ht="18" customHeight="1">
      <c r="A35" s="1185"/>
      <c r="B35" s="226" t="s">
        <v>503</v>
      </c>
      <c r="C35" s="227" t="s">
        <v>726</v>
      </c>
      <c r="D35" s="451">
        <v>45975</v>
      </c>
      <c r="E35" s="452">
        <v>45982</v>
      </c>
      <c r="F35" s="453">
        <v>45985</v>
      </c>
      <c r="G35" s="454">
        <v>45987</v>
      </c>
      <c r="H35" s="454">
        <v>45985</v>
      </c>
      <c r="I35" s="454">
        <v>45985</v>
      </c>
      <c r="J35" s="454">
        <v>45983</v>
      </c>
      <c r="K35" s="454">
        <v>45985</v>
      </c>
      <c r="L35" s="454">
        <v>45985</v>
      </c>
      <c r="M35" s="453">
        <v>45986</v>
      </c>
      <c r="N35" s="454">
        <v>45986</v>
      </c>
      <c r="O35" s="454">
        <v>45985</v>
      </c>
      <c r="P35" s="454">
        <v>45986</v>
      </c>
      <c r="Q35" s="455">
        <v>45983</v>
      </c>
    </row>
    <row r="36" spans="1:17" s="136" customFormat="1" ht="18" customHeight="1">
      <c r="A36" s="1185"/>
      <c r="B36" s="298" t="s">
        <v>524</v>
      </c>
      <c r="C36" s="299" t="s">
        <v>719</v>
      </c>
      <c r="D36" s="456">
        <v>45982</v>
      </c>
      <c r="E36" s="452">
        <v>45989</v>
      </c>
      <c r="F36" s="457">
        <v>45992</v>
      </c>
      <c r="G36" s="458">
        <v>45994</v>
      </c>
      <c r="H36" s="458">
        <v>45992</v>
      </c>
      <c r="I36" s="458">
        <v>45992</v>
      </c>
      <c r="J36" s="458">
        <v>45990</v>
      </c>
      <c r="K36" s="458">
        <v>45992</v>
      </c>
      <c r="L36" s="458">
        <v>45992</v>
      </c>
      <c r="M36" s="457">
        <v>45993</v>
      </c>
      <c r="N36" s="458">
        <v>45993</v>
      </c>
      <c r="O36" s="458">
        <v>45992</v>
      </c>
      <c r="P36" s="458">
        <v>45993</v>
      </c>
      <c r="Q36" s="459">
        <v>45990</v>
      </c>
    </row>
    <row r="37" spans="1:17" s="136" customFormat="1" ht="18" customHeight="1" thickBot="1">
      <c r="A37" s="1186"/>
      <c r="B37" s="234" t="s">
        <v>537</v>
      </c>
      <c r="C37" s="300" t="s">
        <v>781</v>
      </c>
      <c r="D37" s="456">
        <v>45989</v>
      </c>
      <c r="E37" s="748">
        <v>45996</v>
      </c>
      <c r="F37" s="457">
        <v>45999</v>
      </c>
      <c r="G37" s="458">
        <v>46001</v>
      </c>
      <c r="H37" s="458">
        <v>45999</v>
      </c>
      <c r="I37" s="458">
        <v>45999</v>
      </c>
      <c r="J37" s="458">
        <v>45997</v>
      </c>
      <c r="K37" s="458">
        <v>45999</v>
      </c>
      <c r="L37" s="458">
        <v>45999</v>
      </c>
      <c r="M37" s="457">
        <v>46000</v>
      </c>
      <c r="N37" s="458">
        <v>46000</v>
      </c>
      <c r="O37" s="458">
        <v>45999</v>
      </c>
      <c r="P37" s="458">
        <v>46000</v>
      </c>
      <c r="Q37" s="459">
        <v>45997</v>
      </c>
    </row>
    <row r="38" spans="1:17" s="136" customFormat="1" ht="18" customHeight="1">
      <c r="A38" s="1191" t="s">
        <v>272</v>
      </c>
      <c r="B38" s="731" t="s">
        <v>592</v>
      </c>
      <c r="C38" s="745" t="s">
        <v>786</v>
      </c>
      <c r="D38" s="471">
        <v>45967</v>
      </c>
      <c r="E38" s="471">
        <v>45973</v>
      </c>
      <c r="F38" s="732">
        <v>45977</v>
      </c>
      <c r="G38" s="733">
        <v>45979</v>
      </c>
      <c r="H38" s="733">
        <v>45977</v>
      </c>
      <c r="I38" s="733">
        <v>45977</v>
      </c>
      <c r="J38" s="733">
        <v>45975</v>
      </c>
      <c r="K38" s="733">
        <v>45977</v>
      </c>
      <c r="L38" s="733">
        <v>45977</v>
      </c>
      <c r="M38" s="732">
        <v>45978</v>
      </c>
      <c r="N38" s="733">
        <v>45978</v>
      </c>
      <c r="O38" s="733">
        <v>45977</v>
      </c>
      <c r="P38" s="733">
        <v>45978</v>
      </c>
      <c r="Q38" s="734">
        <v>45975</v>
      </c>
    </row>
    <row r="39" spans="1:17" s="136" customFormat="1" ht="18" customHeight="1">
      <c r="A39" s="1192"/>
      <c r="B39" s="717" t="s">
        <v>727</v>
      </c>
      <c r="C39" s="746" t="s">
        <v>782</v>
      </c>
      <c r="D39" s="452">
        <v>45974</v>
      </c>
      <c r="E39" s="452">
        <v>45980</v>
      </c>
      <c r="F39" s="718">
        <v>45984</v>
      </c>
      <c r="G39" s="719">
        <v>45986</v>
      </c>
      <c r="H39" s="719">
        <v>45984</v>
      </c>
      <c r="I39" s="719">
        <v>45984</v>
      </c>
      <c r="J39" s="719">
        <v>45982</v>
      </c>
      <c r="K39" s="719">
        <v>45984</v>
      </c>
      <c r="L39" s="719">
        <v>45984</v>
      </c>
      <c r="M39" s="718">
        <v>45985</v>
      </c>
      <c r="N39" s="719">
        <v>45985</v>
      </c>
      <c r="O39" s="719">
        <v>45984</v>
      </c>
      <c r="P39" s="719">
        <v>45985</v>
      </c>
      <c r="Q39" s="720">
        <v>45982</v>
      </c>
    </row>
    <row r="40" spans="1:17" s="136" customFormat="1" ht="18" customHeight="1">
      <c r="A40" s="1192"/>
      <c r="B40" s="717" t="s">
        <v>415</v>
      </c>
      <c r="C40" s="746" t="s">
        <v>781</v>
      </c>
      <c r="D40" s="452">
        <v>45981</v>
      </c>
      <c r="E40" s="452">
        <v>45987</v>
      </c>
      <c r="F40" s="718">
        <v>45991</v>
      </c>
      <c r="G40" s="719">
        <v>45993</v>
      </c>
      <c r="H40" s="719">
        <v>45991</v>
      </c>
      <c r="I40" s="719">
        <v>45991</v>
      </c>
      <c r="J40" s="719">
        <v>45989</v>
      </c>
      <c r="K40" s="719">
        <v>45991</v>
      </c>
      <c r="L40" s="719">
        <v>45991</v>
      </c>
      <c r="M40" s="718">
        <v>45992</v>
      </c>
      <c r="N40" s="719">
        <v>45992</v>
      </c>
      <c r="O40" s="719">
        <v>45991</v>
      </c>
      <c r="P40" s="719">
        <v>45992</v>
      </c>
      <c r="Q40" s="720">
        <v>45989</v>
      </c>
    </row>
    <row r="41" spans="1:17" s="136" customFormat="1" ht="18" customHeight="1" thickBot="1">
      <c r="A41" s="1193"/>
      <c r="B41" s="735" t="s">
        <v>592</v>
      </c>
      <c r="C41" s="747" t="s">
        <v>787</v>
      </c>
      <c r="D41" s="461">
        <v>45988</v>
      </c>
      <c r="E41" s="461">
        <v>45994</v>
      </c>
      <c r="F41" s="736">
        <v>45998</v>
      </c>
      <c r="G41" s="737">
        <v>46000</v>
      </c>
      <c r="H41" s="737">
        <v>45998</v>
      </c>
      <c r="I41" s="737">
        <v>45998</v>
      </c>
      <c r="J41" s="737">
        <v>45996</v>
      </c>
      <c r="K41" s="737">
        <v>45998</v>
      </c>
      <c r="L41" s="737">
        <v>45998</v>
      </c>
      <c r="M41" s="736">
        <v>45999</v>
      </c>
      <c r="N41" s="737">
        <v>45999</v>
      </c>
      <c r="O41" s="737">
        <v>45998</v>
      </c>
      <c r="P41" s="737">
        <v>45999</v>
      </c>
      <c r="Q41" s="738">
        <v>45996</v>
      </c>
    </row>
    <row r="42" spans="1:17" s="136" customFormat="1" ht="18" customHeight="1">
      <c r="A42" s="1191" t="s">
        <v>418</v>
      </c>
      <c r="B42" s="750" t="s">
        <v>413</v>
      </c>
      <c r="C42" s="753" t="s">
        <v>607</v>
      </c>
      <c r="D42" s="471">
        <v>45967</v>
      </c>
      <c r="E42" s="471">
        <v>45974</v>
      </c>
      <c r="F42" s="448">
        <v>45977</v>
      </c>
      <c r="G42" s="449">
        <v>45979</v>
      </c>
      <c r="H42" s="449">
        <v>45977</v>
      </c>
      <c r="I42" s="449">
        <v>45977</v>
      </c>
      <c r="J42" s="449">
        <v>45975</v>
      </c>
      <c r="K42" s="449">
        <v>45977</v>
      </c>
      <c r="L42" s="449">
        <v>45977</v>
      </c>
      <c r="M42" s="449">
        <v>45978</v>
      </c>
      <c r="N42" s="449">
        <v>45978</v>
      </c>
      <c r="O42" s="449">
        <v>45977</v>
      </c>
      <c r="P42" s="449">
        <v>45978</v>
      </c>
      <c r="Q42" s="472">
        <v>45975</v>
      </c>
    </row>
    <row r="43" spans="1:17" s="136" customFormat="1" ht="18" customHeight="1">
      <c r="A43" s="1192"/>
      <c r="B43" s="751" t="s">
        <v>416</v>
      </c>
      <c r="C43" s="754" t="s">
        <v>607</v>
      </c>
      <c r="D43" s="452">
        <v>45974</v>
      </c>
      <c r="E43" s="452">
        <v>45981</v>
      </c>
      <c r="F43" s="453">
        <v>45984</v>
      </c>
      <c r="G43" s="454">
        <v>45986</v>
      </c>
      <c r="H43" s="454">
        <v>45984</v>
      </c>
      <c r="I43" s="454">
        <v>45984</v>
      </c>
      <c r="J43" s="454">
        <v>45982</v>
      </c>
      <c r="K43" s="454">
        <v>45984</v>
      </c>
      <c r="L43" s="454">
        <v>45984</v>
      </c>
      <c r="M43" s="454">
        <v>45985</v>
      </c>
      <c r="N43" s="454">
        <v>45985</v>
      </c>
      <c r="O43" s="454">
        <v>45984</v>
      </c>
      <c r="P43" s="454">
        <v>45985</v>
      </c>
      <c r="Q43" s="473">
        <v>45982</v>
      </c>
    </row>
    <row r="44" spans="1:17" s="136" customFormat="1" ht="18" customHeight="1">
      <c r="A44" s="1192"/>
      <c r="B44" s="751" t="s">
        <v>530</v>
      </c>
      <c r="C44" s="754" t="s">
        <v>607</v>
      </c>
      <c r="D44" s="452">
        <v>45981</v>
      </c>
      <c r="E44" s="452">
        <v>45988</v>
      </c>
      <c r="F44" s="453">
        <v>45991</v>
      </c>
      <c r="G44" s="454">
        <v>45993</v>
      </c>
      <c r="H44" s="454">
        <v>45991</v>
      </c>
      <c r="I44" s="454">
        <v>45991</v>
      </c>
      <c r="J44" s="454">
        <v>45989</v>
      </c>
      <c r="K44" s="454">
        <v>45991</v>
      </c>
      <c r="L44" s="454">
        <v>45991</v>
      </c>
      <c r="M44" s="454">
        <v>45992</v>
      </c>
      <c r="N44" s="454">
        <v>45992</v>
      </c>
      <c r="O44" s="454">
        <v>45991</v>
      </c>
      <c r="P44" s="454">
        <v>45992</v>
      </c>
      <c r="Q44" s="473">
        <v>45989</v>
      </c>
    </row>
    <row r="45" spans="1:17" s="136" customFormat="1" ht="18" customHeight="1" thickBot="1">
      <c r="A45" s="1193"/>
      <c r="B45" s="752" t="s">
        <v>413</v>
      </c>
      <c r="C45" s="755" t="s">
        <v>726</v>
      </c>
      <c r="D45" s="461">
        <v>45988</v>
      </c>
      <c r="E45" s="461">
        <v>45995</v>
      </c>
      <c r="F45" s="462">
        <v>45998</v>
      </c>
      <c r="G45" s="463">
        <v>46000</v>
      </c>
      <c r="H45" s="463">
        <v>45998</v>
      </c>
      <c r="I45" s="463">
        <v>45998</v>
      </c>
      <c r="J45" s="463">
        <v>45996</v>
      </c>
      <c r="K45" s="463">
        <v>45998</v>
      </c>
      <c r="L45" s="463">
        <v>45998</v>
      </c>
      <c r="M45" s="463">
        <v>45999</v>
      </c>
      <c r="N45" s="463">
        <v>45999</v>
      </c>
      <c r="O45" s="463">
        <v>45998</v>
      </c>
      <c r="P45" s="463">
        <v>45999</v>
      </c>
      <c r="Q45" s="475">
        <v>45996</v>
      </c>
    </row>
    <row r="46" spans="1:17" s="136" customFormat="1" ht="18" hidden="1" customHeight="1">
      <c r="A46" s="1184" t="s">
        <v>409</v>
      </c>
      <c r="B46" s="721"/>
      <c r="C46" s="722"/>
      <c r="D46" s="723"/>
      <c r="E46" s="724"/>
      <c r="F46" s="725"/>
      <c r="G46" s="726"/>
      <c r="H46" s="726"/>
      <c r="I46" s="726"/>
      <c r="J46" s="726"/>
      <c r="K46" s="726"/>
      <c r="L46" s="726"/>
      <c r="M46" s="725"/>
      <c r="N46" s="726"/>
      <c r="O46" s="726"/>
      <c r="P46" s="726"/>
      <c r="Q46" s="727"/>
    </row>
    <row r="47" spans="1:17" s="136" customFormat="1" ht="18" hidden="1" customHeight="1">
      <c r="A47" s="1185"/>
      <c r="B47" s="226"/>
      <c r="C47" s="227"/>
      <c r="D47" s="451"/>
      <c r="E47" s="452"/>
      <c r="F47" s="453"/>
      <c r="G47" s="454"/>
      <c r="H47" s="454"/>
      <c r="I47" s="454"/>
      <c r="J47" s="454"/>
      <c r="K47" s="454"/>
      <c r="L47" s="454"/>
      <c r="M47" s="453"/>
      <c r="N47" s="454"/>
      <c r="O47" s="454"/>
      <c r="P47" s="454"/>
      <c r="Q47" s="455"/>
    </row>
    <row r="48" spans="1:17" s="136" customFormat="1" ht="18" hidden="1" customHeight="1">
      <c r="A48" s="1185"/>
      <c r="B48" s="298"/>
      <c r="C48" s="299"/>
      <c r="D48" s="456"/>
      <c r="E48" s="452"/>
      <c r="F48" s="457"/>
      <c r="G48" s="458"/>
      <c r="H48" s="458"/>
      <c r="I48" s="458"/>
      <c r="J48" s="458"/>
      <c r="K48" s="458"/>
      <c r="L48" s="458"/>
      <c r="M48" s="457"/>
      <c r="N48" s="458"/>
      <c r="O48" s="458"/>
      <c r="P48" s="458"/>
      <c r="Q48" s="459"/>
    </row>
    <row r="49" spans="1:17" s="136" customFormat="1" ht="18" hidden="1" customHeight="1" thickBot="1">
      <c r="A49" s="1186"/>
      <c r="B49" s="234"/>
      <c r="C49" s="256"/>
      <c r="D49" s="460"/>
      <c r="E49" s="461"/>
      <c r="F49" s="462"/>
      <c r="G49" s="463"/>
      <c r="H49" s="463"/>
      <c r="I49" s="463"/>
      <c r="J49" s="463"/>
      <c r="K49" s="463"/>
      <c r="L49" s="463"/>
      <c r="M49" s="462"/>
      <c r="N49" s="463"/>
      <c r="O49" s="463"/>
      <c r="P49" s="463"/>
      <c r="Q49" s="464"/>
    </row>
    <row r="51" spans="1:17">
      <c r="A51" s="157" t="s">
        <v>171</v>
      </c>
      <c r="B51" s="157"/>
    </row>
  </sheetData>
  <mergeCells count="21">
    <mergeCell ref="F7:Q7"/>
    <mergeCell ref="C7:C9"/>
    <mergeCell ref="D7:D9"/>
    <mergeCell ref="E7:E9"/>
    <mergeCell ref="A46:A49"/>
    <mergeCell ref="A14:A17"/>
    <mergeCell ref="A7:A9"/>
    <mergeCell ref="A10:A13"/>
    <mergeCell ref="A18:A21"/>
    <mergeCell ref="A34:A37"/>
    <mergeCell ref="A30:A33"/>
    <mergeCell ref="A42:A45"/>
    <mergeCell ref="B7:B9"/>
    <mergeCell ref="A22:A25"/>
    <mergeCell ref="A38:A41"/>
    <mergeCell ref="A26:A29"/>
    <mergeCell ref="A1:Q1"/>
    <mergeCell ref="A2:Q2"/>
    <mergeCell ref="A3:Q3"/>
    <mergeCell ref="A4:Q4"/>
    <mergeCell ref="P6:Q6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activeCell="B53" sqref="B53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5703125" style="11" customWidth="1"/>
    <col min="20" max="16384" width="9.140625" style="11"/>
  </cols>
  <sheetData>
    <row r="1" spans="1:20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59"/>
      <c r="Q1" s="1159"/>
      <c r="R1" s="1159"/>
      <c r="S1" s="1159"/>
    </row>
    <row r="2" spans="1:20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  <c r="P2" s="1160"/>
      <c r="Q2" s="1160"/>
      <c r="R2" s="1160"/>
      <c r="S2" s="1160"/>
    </row>
    <row r="3" spans="1:20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  <c r="J3" s="1161"/>
      <c r="K3" s="1161"/>
      <c r="L3" s="1161"/>
      <c r="M3" s="1161"/>
      <c r="N3" s="1161"/>
      <c r="O3" s="1161"/>
      <c r="P3" s="1161"/>
      <c r="Q3" s="1161"/>
      <c r="R3" s="1161"/>
      <c r="S3" s="1161"/>
    </row>
    <row r="4" spans="1:20" s="37" customFormat="1" ht="25.5" customHeight="1" thickTop="1">
      <c r="A4" s="1173" t="s">
        <v>20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  <c r="O4" s="1173"/>
      <c r="P4" s="1173"/>
      <c r="Q4" s="1173"/>
      <c r="R4" s="1173"/>
      <c r="S4" s="1173"/>
    </row>
    <row r="6" spans="1:20" s="21" customFormat="1" ht="13.5" thickBot="1">
      <c r="A6" s="36" t="s">
        <v>90</v>
      </c>
      <c r="B6" s="36"/>
      <c r="Q6" s="304" t="s">
        <v>47</v>
      </c>
      <c r="R6" s="1174">
        <f ca="1">TODAY()</f>
        <v>45954</v>
      </c>
      <c r="S6" s="1174"/>
    </row>
    <row r="7" spans="1:20" ht="15.75" thickBot="1">
      <c r="A7" s="1207" t="s">
        <v>250</v>
      </c>
      <c r="B7" s="1198" t="s">
        <v>1</v>
      </c>
      <c r="C7" s="1179" t="s">
        <v>164</v>
      </c>
      <c r="D7" s="1177" t="s">
        <v>165</v>
      </c>
      <c r="E7" s="1199" t="s">
        <v>273</v>
      </c>
      <c r="F7" s="1196" t="s">
        <v>166</v>
      </c>
      <c r="G7" s="1196"/>
      <c r="H7" s="1196"/>
      <c r="I7" s="1196"/>
      <c r="J7" s="1196"/>
      <c r="K7" s="1196"/>
      <c r="L7" s="1196"/>
      <c r="M7" s="1196"/>
      <c r="N7" s="1196"/>
      <c r="O7" s="1196"/>
      <c r="P7" s="1196"/>
      <c r="Q7" s="1196"/>
      <c r="R7" s="1196"/>
      <c r="S7" s="1197"/>
    </row>
    <row r="8" spans="1:20">
      <c r="A8" s="1180"/>
      <c r="B8" s="1180"/>
      <c r="C8" s="1180"/>
      <c r="D8" s="1178"/>
      <c r="E8" s="1178"/>
      <c r="F8" s="1200" t="s">
        <v>80</v>
      </c>
      <c r="G8" s="1194" t="s">
        <v>23</v>
      </c>
      <c r="H8" s="99" t="s">
        <v>95</v>
      </c>
      <c r="I8" s="100" t="s">
        <v>96</v>
      </c>
      <c r="J8" s="101" t="s">
        <v>97</v>
      </c>
      <c r="K8" s="101" t="s">
        <v>98</v>
      </c>
      <c r="L8" s="101" t="s">
        <v>99</v>
      </c>
      <c r="M8" s="101" t="s">
        <v>174</v>
      </c>
      <c r="N8" s="101" t="s">
        <v>85</v>
      </c>
      <c r="O8" s="101" t="s">
        <v>101</v>
      </c>
      <c r="P8" s="102" t="s">
        <v>102</v>
      </c>
      <c r="Q8" s="102" t="s">
        <v>119</v>
      </c>
      <c r="R8" s="102" t="s">
        <v>103</v>
      </c>
      <c r="S8" s="1202" t="s">
        <v>153</v>
      </c>
    </row>
    <row r="9" spans="1:20" ht="15.75" thickBot="1">
      <c r="A9" s="1180"/>
      <c r="B9" s="1180"/>
      <c r="C9" s="1180"/>
      <c r="D9" s="1178"/>
      <c r="E9" s="1178"/>
      <c r="F9" s="1201"/>
      <c r="G9" s="1195"/>
      <c r="H9" s="159" t="s">
        <v>104</v>
      </c>
      <c r="I9" s="160" t="s">
        <v>44</v>
      </c>
      <c r="J9" s="160" t="s">
        <v>99</v>
      </c>
      <c r="K9" s="160" t="s">
        <v>44</v>
      </c>
      <c r="L9" s="160" t="s">
        <v>46</v>
      </c>
      <c r="M9" s="160"/>
      <c r="N9" s="161"/>
      <c r="O9" s="160" t="s">
        <v>105</v>
      </c>
      <c r="P9" s="162" t="s">
        <v>106</v>
      </c>
      <c r="Q9" s="162" t="s">
        <v>44</v>
      </c>
      <c r="R9" s="162" t="s">
        <v>107</v>
      </c>
      <c r="S9" s="1203"/>
    </row>
    <row r="10" spans="1:20" s="136" customFormat="1" ht="18" customHeight="1">
      <c r="A10" s="1187" t="s">
        <v>425</v>
      </c>
      <c r="B10" s="270" t="s">
        <v>417</v>
      </c>
      <c r="C10" s="272" t="s">
        <v>612</v>
      </c>
      <c r="D10" s="446">
        <v>45963</v>
      </c>
      <c r="E10" s="447">
        <v>45966</v>
      </c>
      <c r="F10" s="448">
        <v>45973</v>
      </c>
      <c r="G10" s="449">
        <v>45973</v>
      </c>
      <c r="H10" s="449">
        <v>45973</v>
      </c>
      <c r="I10" s="449">
        <v>45973</v>
      </c>
      <c r="J10" s="449">
        <v>45976</v>
      </c>
      <c r="K10" s="449">
        <v>45973</v>
      </c>
      <c r="L10" s="449">
        <v>45976</v>
      </c>
      <c r="M10" s="448">
        <v>45975</v>
      </c>
      <c r="N10" s="449">
        <v>45976</v>
      </c>
      <c r="O10" s="449">
        <v>45973</v>
      </c>
      <c r="P10" s="449">
        <v>45972</v>
      </c>
      <c r="Q10" s="449">
        <v>45973</v>
      </c>
      <c r="R10" s="449">
        <v>45974</v>
      </c>
      <c r="S10" s="472">
        <v>45971</v>
      </c>
      <c r="T10" s="138"/>
    </row>
    <row r="11" spans="1:20" s="136" customFormat="1" ht="18" customHeight="1">
      <c r="A11" s="1185"/>
      <c r="B11" s="226" t="s">
        <v>547</v>
      </c>
      <c r="C11" s="227" t="s">
        <v>781</v>
      </c>
      <c r="D11" s="451">
        <v>45970</v>
      </c>
      <c r="E11" s="452">
        <v>45973</v>
      </c>
      <c r="F11" s="453">
        <v>45980</v>
      </c>
      <c r="G11" s="454">
        <v>45980</v>
      </c>
      <c r="H11" s="454">
        <v>45980</v>
      </c>
      <c r="I11" s="454">
        <v>45980</v>
      </c>
      <c r="J11" s="454">
        <v>45983</v>
      </c>
      <c r="K11" s="454">
        <v>45980</v>
      </c>
      <c r="L11" s="454">
        <v>45983</v>
      </c>
      <c r="M11" s="453">
        <v>45982</v>
      </c>
      <c r="N11" s="454">
        <v>45983</v>
      </c>
      <c r="O11" s="454">
        <v>45980</v>
      </c>
      <c r="P11" s="454">
        <v>45979</v>
      </c>
      <c r="Q11" s="454">
        <v>45980</v>
      </c>
      <c r="R11" s="454">
        <v>45981</v>
      </c>
      <c r="S11" s="473">
        <v>45978</v>
      </c>
    </row>
    <row r="12" spans="1:20" s="136" customFormat="1" ht="18" customHeight="1">
      <c r="A12" s="1185"/>
      <c r="B12" s="298" t="s">
        <v>432</v>
      </c>
      <c r="C12" s="299" t="s">
        <v>607</v>
      </c>
      <c r="D12" s="456">
        <v>45977</v>
      </c>
      <c r="E12" s="452">
        <v>45980</v>
      </c>
      <c r="F12" s="457">
        <v>45987</v>
      </c>
      <c r="G12" s="458">
        <v>45987</v>
      </c>
      <c r="H12" s="458">
        <v>45987</v>
      </c>
      <c r="I12" s="458">
        <v>45987</v>
      </c>
      <c r="J12" s="458">
        <v>45990</v>
      </c>
      <c r="K12" s="458">
        <v>45987</v>
      </c>
      <c r="L12" s="458">
        <v>45990</v>
      </c>
      <c r="M12" s="457">
        <v>45989</v>
      </c>
      <c r="N12" s="458">
        <v>45990</v>
      </c>
      <c r="O12" s="458">
        <v>45987</v>
      </c>
      <c r="P12" s="458">
        <v>45986</v>
      </c>
      <c r="Q12" s="458">
        <v>45987</v>
      </c>
      <c r="R12" s="458">
        <v>45988</v>
      </c>
      <c r="S12" s="474">
        <v>45985</v>
      </c>
    </row>
    <row r="13" spans="1:20" s="136" customFormat="1" ht="18" customHeight="1" thickBot="1">
      <c r="A13" s="1186"/>
      <c r="B13" s="234" t="s">
        <v>417</v>
      </c>
      <c r="C13" s="273" t="s">
        <v>657</v>
      </c>
      <c r="D13" s="460">
        <v>45984</v>
      </c>
      <c r="E13" s="461">
        <v>45987</v>
      </c>
      <c r="F13" s="462">
        <v>45994</v>
      </c>
      <c r="G13" s="463">
        <v>45994</v>
      </c>
      <c r="H13" s="463">
        <v>45994</v>
      </c>
      <c r="I13" s="463">
        <v>45994</v>
      </c>
      <c r="J13" s="463">
        <v>45997</v>
      </c>
      <c r="K13" s="463">
        <v>45994</v>
      </c>
      <c r="L13" s="463">
        <v>45997</v>
      </c>
      <c r="M13" s="462">
        <v>45996</v>
      </c>
      <c r="N13" s="463">
        <v>45997</v>
      </c>
      <c r="O13" s="463">
        <v>45994</v>
      </c>
      <c r="P13" s="463">
        <v>45993</v>
      </c>
      <c r="Q13" s="463">
        <v>45994</v>
      </c>
      <c r="R13" s="463">
        <v>45995</v>
      </c>
      <c r="S13" s="475">
        <v>45992</v>
      </c>
    </row>
    <row r="14" spans="1:20" s="136" customFormat="1" ht="18" customHeight="1">
      <c r="A14" s="1187" t="s">
        <v>426</v>
      </c>
      <c r="B14" s="270" t="s">
        <v>629</v>
      </c>
      <c r="C14" s="272" t="s">
        <v>606</v>
      </c>
      <c r="D14" s="446">
        <v>45962</v>
      </c>
      <c r="E14" s="447">
        <v>45967</v>
      </c>
      <c r="F14" s="448">
        <v>45972</v>
      </c>
      <c r="G14" s="449">
        <v>45972</v>
      </c>
      <c r="H14" s="449">
        <v>45972</v>
      </c>
      <c r="I14" s="449">
        <v>45972</v>
      </c>
      <c r="J14" s="449">
        <v>45975</v>
      </c>
      <c r="K14" s="449">
        <v>45972</v>
      </c>
      <c r="L14" s="449">
        <v>45975</v>
      </c>
      <c r="M14" s="448">
        <v>45974</v>
      </c>
      <c r="N14" s="449">
        <v>45975</v>
      </c>
      <c r="O14" s="449">
        <v>45972</v>
      </c>
      <c r="P14" s="449">
        <v>45971</v>
      </c>
      <c r="Q14" s="449">
        <v>45972</v>
      </c>
      <c r="R14" s="449">
        <v>45973</v>
      </c>
      <c r="S14" s="472">
        <v>45970</v>
      </c>
      <c r="T14" s="138"/>
    </row>
    <row r="15" spans="1:20" s="136" customFormat="1" ht="18" customHeight="1">
      <c r="A15" s="1185"/>
      <c r="B15" s="226" t="s">
        <v>591</v>
      </c>
      <c r="C15" s="227" t="s">
        <v>606</v>
      </c>
      <c r="D15" s="465">
        <v>45969</v>
      </c>
      <c r="E15" s="466">
        <v>45974</v>
      </c>
      <c r="F15" s="453">
        <v>45979</v>
      </c>
      <c r="G15" s="454">
        <v>45979</v>
      </c>
      <c r="H15" s="454">
        <v>45979</v>
      </c>
      <c r="I15" s="454">
        <v>45979</v>
      </c>
      <c r="J15" s="454">
        <v>45982</v>
      </c>
      <c r="K15" s="454">
        <v>45979</v>
      </c>
      <c r="L15" s="454">
        <v>45982</v>
      </c>
      <c r="M15" s="453">
        <v>45981</v>
      </c>
      <c r="N15" s="454">
        <v>45982</v>
      </c>
      <c r="O15" s="454">
        <v>45979</v>
      </c>
      <c r="P15" s="454">
        <v>45978</v>
      </c>
      <c r="Q15" s="454">
        <v>45979</v>
      </c>
      <c r="R15" s="454">
        <v>45980</v>
      </c>
      <c r="S15" s="473">
        <v>45977</v>
      </c>
      <c r="T15" s="138"/>
    </row>
    <row r="16" spans="1:20" s="136" customFormat="1" ht="18" customHeight="1">
      <c r="A16" s="1185"/>
      <c r="B16" s="298" t="s">
        <v>643</v>
      </c>
      <c r="C16" s="299" t="s">
        <v>782</v>
      </c>
      <c r="D16" s="467">
        <v>45976</v>
      </c>
      <c r="E16" s="466">
        <v>45981</v>
      </c>
      <c r="F16" s="457">
        <v>45986</v>
      </c>
      <c r="G16" s="458">
        <v>45986</v>
      </c>
      <c r="H16" s="458">
        <v>45986</v>
      </c>
      <c r="I16" s="458">
        <v>45986</v>
      </c>
      <c r="J16" s="458">
        <v>45989</v>
      </c>
      <c r="K16" s="458">
        <v>45986</v>
      </c>
      <c r="L16" s="458">
        <v>45989</v>
      </c>
      <c r="M16" s="457">
        <v>45988</v>
      </c>
      <c r="N16" s="458">
        <v>45989</v>
      </c>
      <c r="O16" s="458">
        <v>45986</v>
      </c>
      <c r="P16" s="458">
        <v>45985</v>
      </c>
      <c r="Q16" s="458">
        <v>45986</v>
      </c>
      <c r="R16" s="458">
        <v>45987</v>
      </c>
      <c r="S16" s="474">
        <v>45984</v>
      </c>
      <c r="T16" s="138"/>
    </row>
    <row r="17" spans="1:20" s="136" customFormat="1" ht="18" customHeight="1" thickBot="1">
      <c r="A17" s="1186"/>
      <c r="B17" s="234" t="s">
        <v>629</v>
      </c>
      <c r="C17" s="273" t="s">
        <v>607</v>
      </c>
      <c r="D17" s="468">
        <v>45983</v>
      </c>
      <c r="E17" s="469">
        <v>45988</v>
      </c>
      <c r="F17" s="462">
        <v>45993</v>
      </c>
      <c r="G17" s="463">
        <v>45993</v>
      </c>
      <c r="H17" s="463">
        <v>45993</v>
      </c>
      <c r="I17" s="463">
        <v>45993</v>
      </c>
      <c r="J17" s="463">
        <v>45996</v>
      </c>
      <c r="K17" s="463">
        <v>45993</v>
      </c>
      <c r="L17" s="463">
        <v>45996</v>
      </c>
      <c r="M17" s="462">
        <v>45995</v>
      </c>
      <c r="N17" s="463">
        <v>45996</v>
      </c>
      <c r="O17" s="463">
        <v>45993</v>
      </c>
      <c r="P17" s="463">
        <v>45992</v>
      </c>
      <c r="Q17" s="463">
        <v>45993</v>
      </c>
      <c r="R17" s="463">
        <v>45994</v>
      </c>
      <c r="S17" s="475">
        <v>45991</v>
      </c>
    </row>
    <row r="18" spans="1:20" s="136" customFormat="1" ht="18" customHeight="1">
      <c r="A18" s="1187" t="s">
        <v>427</v>
      </c>
      <c r="B18" s="715" t="s">
        <v>424</v>
      </c>
      <c r="C18" s="272" t="s">
        <v>605</v>
      </c>
      <c r="D18" s="446">
        <v>45980</v>
      </c>
      <c r="E18" s="447">
        <v>45988</v>
      </c>
      <c r="F18" s="448">
        <v>45990</v>
      </c>
      <c r="G18" s="449">
        <v>45990</v>
      </c>
      <c r="H18" s="449">
        <v>45990</v>
      </c>
      <c r="I18" s="449">
        <v>45990</v>
      </c>
      <c r="J18" s="449">
        <v>45993</v>
      </c>
      <c r="K18" s="449">
        <v>45990</v>
      </c>
      <c r="L18" s="449">
        <v>45993</v>
      </c>
      <c r="M18" s="448">
        <v>45992</v>
      </c>
      <c r="N18" s="449">
        <v>45993</v>
      </c>
      <c r="O18" s="449">
        <v>45990</v>
      </c>
      <c r="P18" s="449">
        <v>45989</v>
      </c>
      <c r="Q18" s="449">
        <v>45990</v>
      </c>
      <c r="R18" s="449">
        <v>45991</v>
      </c>
      <c r="S18" s="472">
        <v>45988</v>
      </c>
      <c r="T18" s="138"/>
    </row>
    <row r="19" spans="1:20" s="136" customFormat="1" ht="18" customHeight="1">
      <c r="A19" s="1185"/>
      <c r="B19" s="226" t="s">
        <v>522</v>
      </c>
      <c r="C19" s="227" t="s">
        <v>605</v>
      </c>
      <c r="D19" s="465">
        <v>45987</v>
      </c>
      <c r="E19" s="466">
        <v>45995</v>
      </c>
      <c r="F19" s="453">
        <v>45997</v>
      </c>
      <c r="G19" s="454">
        <v>45997</v>
      </c>
      <c r="H19" s="454">
        <v>45997</v>
      </c>
      <c r="I19" s="454">
        <v>45997</v>
      </c>
      <c r="J19" s="454">
        <v>46000</v>
      </c>
      <c r="K19" s="454">
        <v>45997</v>
      </c>
      <c r="L19" s="454">
        <v>46000</v>
      </c>
      <c r="M19" s="453">
        <v>45999</v>
      </c>
      <c r="N19" s="454">
        <v>46000</v>
      </c>
      <c r="O19" s="454">
        <v>45997</v>
      </c>
      <c r="P19" s="454">
        <v>45996</v>
      </c>
      <c r="Q19" s="454">
        <v>45997</v>
      </c>
      <c r="R19" s="454">
        <v>45998</v>
      </c>
      <c r="S19" s="473">
        <v>45995</v>
      </c>
      <c r="T19" s="138"/>
    </row>
    <row r="20" spans="1:20" s="136" customFormat="1" ht="18" customHeight="1">
      <c r="A20" s="1185"/>
      <c r="B20" s="298" t="s">
        <v>454</v>
      </c>
      <c r="C20" s="299" t="s">
        <v>605</v>
      </c>
      <c r="D20" s="467">
        <v>45994</v>
      </c>
      <c r="E20" s="466">
        <v>46002</v>
      </c>
      <c r="F20" s="457">
        <v>46004</v>
      </c>
      <c r="G20" s="458">
        <v>46004</v>
      </c>
      <c r="H20" s="458">
        <v>46004</v>
      </c>
      <c r="I20" s="458">
        <v>46004</v>
      </c>
      <c r="J20" s="458">
        <v>46007</v>
      </c>
      <c r="K20" s="458">
        <v>46004</v>
      </c>
      <c r="L20" s="458">
        <v>46007</v>
      </c>
      <c r="M20" s="457">
        <v>46006</v>
      </c>
      <c r="N20" s="458">
        <v>46007</v>
      </c>
      <c r="O20" s="458">
        <v>46004</v>
      </c>
      <c r="P20" s="458">
        <v>46003</v>
      </c>
      <c r="Q20" s="458">
        <v>46004</v>
      </c>
      <c r="R20" s="458">
        <v>46005</v>
      </c>
      <c r="S20" s="474">
        <v>46002</v>
      </c>
      <c r="T20" s="138"/>
    </row>
    <row r="21" spans="1:20" s="136" customFormat="1" ht="18" customHeight="1" thickBot="1">
      <c r="A21" s="1186"/>
      <c r="B21" s="234" t="s">
        <v>424</v>
      </c>
      <c r="C21" s="273" t="s">
        <v>606</v>
      </c>
      <c r="D21" s="468">
        <v>46008</v>
      </c>
      <c r="E21" s="469">
        <v>46016</v>
      </c>
      <c r="F21" s="462">
        <v>46018</v>
      </c>
      <c r="G21" s="463">
        <v>46018</v>
      </c>
      <c r="H21" s="463">
        <v>46018</v>
      </c>
      <c r="I21" s="463">
        <v>46018</v>
      </c>
      <c r="J21" s="463">
        <v>46021</v>
      </c>
      <c r="K21" s="463">
        <v>46018</v>
      </c>
      <c r="L21" s="463">
        <v>46021</v>
      </c>
      <c r="M21" s="462">
        <v>46020</v>
      </c>
      <c r="N21" s="463">
        <v>46021</v>
      </c>
      <c r="O21" s="463">
        <v>46018</v>
      </c>
      <c r="P21" s="463">
        <v>46017</v>
      </c>
      <c r="Q21" s="463">
        <v>46018</v>
      </c>
      <c r="R21" s="463">
        <v>46019</v>
      </c>
      <c r="S21" s="475">
        <v>46016</v>
      </c>
    </row>
    <row r="22" spans="1:20" s="136" customFormat="1" ht="18" customHeight="1">
      <c r="A22" s="1187" t="s">
        <v>428</v>
      </c>
      <c r="B22" s="270" t="s">
        <v>468</v>
      </c>
      <c r="C22" s="271" t="s">
        <v>604</v>
      </c>
      <c r="D22" s="446">
        <v>45968</v>
      </c>
      <c r="E22" s="447">
        <v>45971</v>
      </c>
      <c r="F22" s="448">
        <v>45978</v>
      </c>
      <c r="G22" s="449">
        <v>45978</v>
      </c>
      <c r="H22" s="449">
        <v>45978</v>
      </c>
      <c r="I22" s="449">
        <v>45978</v>
      </c>
      <c r="J22" s="449">
        <v>45981</v>
      </c>
      <c r="K22" s="449">
        <v>45978</v>
      </c>
      <c r="L22" s="449">
        <v>45981</v>
      </c>
      <c r="M22" s="448">
        <v>45980</v>
      </c>
      <c r="N22" s="449">
        <v>45981</v>
      </c>
      <c r="O22" s="449">
        <v>45978</v>
      </c>
      <c r="P22" s="449">
        <v>45977</v>
      </c>
      <c r="Q22" s="449">
        <v>45978</v>
      </c>
      <c r="R22" s="449">
        <v>45979</v>
      </c>
      <c r="S22" s="472">
        <v>45976</v>
      </c>
    </row>
    <row r="23" spans="1:20" s="136" customFormat="1" ht="18" customHeight="1">
      <c r="A23" s="1185"/>
      <c r="B23" s="226" t="s">
        <v>423</v>
      </c>
      <c r="C23" s="230" t="s">
        <v>604</v>
      </c>
      <c r="D23" s="465">
        <v>45975</v>
      </c>
      <c r="E23" s="466">
        <v>45978</v>
      </c>
      <c r="F23" s="453">
        <v>45985</v>
      </c>
      <c r="G23" s="454">
        <v>45985</v>
      </c>
      <c r="H23" s="454">
        <v>45985</v>
      </c>
      <c r="I23" s="454">
        <v>45985</v>
      </c>
      <c r="J23" s="454">
        <v>45988</v>
      </c>
      <c r="K23" s="454">
        <v>45985</v>
      </c>
      <c r="L23" s="454">
        <v>45988</v>
      </c>
      <c r="M23" s="453">
        <v>45987</v>
      </c>
      <c r="N23" s="454">
        <v>45988</v>
      </c>
      <c r="O23" s="454">
        <v>45985</v>
      </c>
      <c r="P23" s="454">
        <v>45984</v>
      </c>
      <c r="Q23" s="454">
        <v>45985</v>
      </c>
      <c r="R23" s="454">
        <v>45986</v>
      </c>
      <c r="S23" s="473">
        <v>45983</v>
      </c>
      <c r="T23" s="138"/>
    </row>
    <row r="24" spans="1:20" s="136" customFormat="1" ht="18" customHeight="1">
      <c r="A24" s="1185"/>
      <c r="B24" s="298" t="s">
        <v>470</v>
      </c>
      <c r="C24" s="300" t="s">
        <v>604</v>
      </c>
      <c r="D24" s="467">
        <v>45982</v>
      </c>
      <c r="E24" s="466">
        <v>45985</v>
      </c>
      <c r="F24" s="457">
        <v>45992</v>
      </c>
      <c r="G24" s="458">
        <v>45992</v>
      </c>
      <c r="H24" s="458">
        <v>45992</v>
      </c>
      <c r="I24" s="458">
        <v>45992</v>
      </c>
      <c r="J24" s="458">
        <v>45995</v>
      </c>
      <c r="K24" s="458">
        <v>45992</v>
      </c>
      <c r="L24" s="458">
        <v>45995</v>
      </c>
      <c r="M24" s="457">
        <v>45994</v>
      </c>
      <c r="N24" s="458">
        <v>45995</v>
      </c>
      <c r="O24" s="458">
        <v>45992</v>
      </c>
      <c r="P24" s="458">
        <v>45991</v>
      </c>
      <c r="Q24" s="458">
        <v>45992</v>
      </c>
      <c r="R24" s="458">
        <v>45993</v>
      </c>
      <c r="S24" s="474">
        <v>45990</v>
      </c>
      <c r="T24" s="138"/>
    </row>
    <row r="25" spans="1:20" s="136" customFormat="1" ht="18" customHeight="1" thickBot="1">
      <c r="A25" s="1186"/>
      <c r="B25" s="234" t="s">
        <v>453</v>
      </c>
      <c r="C25" s="256" t="s">
        <v>628</v>
      </c>
      <c r="D25" s="468">
        <v>45989</v>
      </c>
      <c r="E25" s="469">
        <v>45992</v>
      </c>
      <c r="F25" s="462">
        <v>45999</v>
      </c>
      <c r="G25" s="463">
        <v>45999</v>
      </c>
      <c r="H25" s="463">
        <v>45999</v>
      </c>
      <c r="I25" s="463">
        <v>45999</v>
      </c>
      <c r="J25" s="463">
        <v>46002</v>
      </c>
      <c r="K25" s="463">
        <v>45999</v>
      </c>
      <c r="L25" s="463">
        <v>46002</v>
      </c>
      <c r="M25" s="462">
        <v>46001</v>
      </c>
      <c r="N25" s="463">
        <v>46002</v>
      </c>
      <c r="O25" s="463">
        <v>45999</v>
      </c>
      <c r="P25" s="463">
        <v>45998</v>
      </c>
      <c r="Q25" s="463">
        <v>45999</v>
      </c>
      <c r="R25" s="463">
        <v>46000</v>
      </c>
      <c r="S25" s="475">
        <v>45997</v>
      </c>
    </row>
    <row r="26" spans="1:20" s="136" customFormat="1" ht="18" customHeight="1">
      <c r="A26" s="1187" t="s">
        <v>270</v>
      </c>
      <c r="B26" s="270" t="s">
        <v>421</v>
      </c>
      <c r="C26" s="271" t="s">
        <v>783</v>
      </c>
      <c r="D26" s="446">
        <v>45966</v>
      </c>
      <c r="E26" s="447">
        <v>45974</v>
      </c>
      <c r="F26" s="448">
        <v>45976</v>
      </c>
      <c r="G26" s="449">
        <v>45976</v>
      </c>
      <c r="H26" s="449">
        <v>45976</v>
      </c>
      <c r="I26" s="449">
        <v>45976</v>
      </c>
      <c r="J26" s="449">
        <v>45979</v>
      </c>
      <c r="K26" s="449">
        <v>45976</v>
      </c>
      <c r="L26" s="449">
        <v>45979</v>
      </c>
      <c r="M26" s="448">
        <v>45978</v>
      </c>
      <c r="N26" s="449">
        <v>45979</v>
      </c>
      <c r="O26" s="449">
        <v>45976</v>
      </c>
      <c r="P26" s="449">
        <v>45975</v>
      </c>
      <c r="Q26" s="449">
        <v>45976</v>
      </c>
      <c r="R26" s="449">
        <v>45977</v>
      </c>
      <c r="S26" s="472">
        <v>45974</v>
      </c>
    </row>
    <row r="27" spans="1:20" s="136" customFormat="1" ht="18" customHeight="1">
      <c r="A27" s="1185"/>
      <c r="B27" s="226" t="s">
        <v>242</v>
      </c>
      <c r="C27" s="230" t="s">
        <v>783</v>
      </c>
      <c r="D27" s="451">
        <v>45973</v>
      </c>
      <c r="E27" s="452">
        <v>45981</v>
      </c>
      <c r="F27" s="453">
        <v>45983</v>
      </c>
      <c r="G27" s="454"/>
      <c r="H27" s="454">
        <v>45983</v>
      </c>
      <c r="I27" s="454">
        <v>45983</v>
      </c>
      <c r="J27" s="454">
        <v>45986</v>
      </c>
      <c r="K27" s="454">
        <v>45983</v>
      </c>
      <c r="L27" s="454">
        <v>45986</v>
      </c>
      <c r="M27" s="453">
        <v>45985</v>
      </c>
      <c r="N27" s="454">
        <v>45986</v>
      </c>
      <c r="O27" s="454">
        <v>45983</v>
      </c>
      <c r="P27" s="454">
        <v>45982</v>
      </c>
      <c r="Q27" s="454">
        <v>45983</v>
      </c>
      <c r="R27" s="454">
        <v>45984</v>
      </c>
      <c r="S27" s="473">
        <v>45981</v>
      </c>
    </row>
    <row r="28" spans="1:20" s="136" customFormat="1" ht="18" customHeight="1">
      <c r="A28" s="1185"/>
      <c r="B28" s="298" t="s">
        <v>469</v>
      </c>
      <c r="C28" s="300" t="s">
        <v>784</v>
      </c>
      <c r="D28" s="456">
        <v>45980</v>
      </c>
      <c r="E28" s="452">
        <v>45988</v>
      </c>
      <c r="F28" s="457">
        <v>45990</v>
      </c>
      <c r="G28" s="458">
        <v>45990</v>
      </c>
      <c r="H28" s="458">
        <v>45990</v>
      </c>
      <c r="I28" s="458">
        <v>45990</v>
      </c>
      <c r="J28" s="458">
        <v>45993</v>
      </c>
      <c r="K28" s="458">
        <v>45990</v>
      </c>
      <c r="L28" s="458">
        <v>45993</v>
      </c>
      <c r="M28" s="457">
        <v>45992</v>
      </c>
      <c r="N28" s="458">
        <v>45993</v>
      </c>
      <c r="O28" s="458">
        <v>45990</v>
      </c>
      <c r="P28" s="458">
        <v>45989</v>
      </c>
      <c r="Q28" s="458">
        <v>45990</v>
      </c>
      <c r="R28" s="458">
        <v>45991</v>
      </c>
      <c r="S28" s="474">
        <v>45988</v>
      </c>
    </row>
    <row r="29" spans="1:20" s="136" customFormat="1" ht="18" customHeight="1" thickBot="1">
      <c r="A29" s="1186"/>
      <c r="B29" s="234" t="s">
        <v>421</v>
      </c>
      <c r="C29" s="256" t="s">
        <v>785</v>
      </c>
      <c r="D29" s="460">
        <v>45987</v>
      </c>
      <c r="E29" s="461">
        <v>45995</v>
      </c>
      <c r="F29" s="462">
        <v>45997</v>
      </c>
      <c r="G29" s="463">
        <v>45997</v>
      </c>
      <c r="H29" s="463">
        <v>45997</v>
      </c>
      <c r="I29" s="463">
        <v>45997</v>
      </c>
      <c r="J29" s="463">
        <v>46000</v>
      </c>
      <c r="K29" s="463">
        <v>45997</v>
      </c>
      <c r="L29" s="463">
        <v>46000</v>
      </c>
      <c r="M29" s="462">
        <v>45999</v>
      </c>
      <c r="N29" s="463">
        <v>46000</v>
      </c>
      <c r="O29" s="463">
        <v>45997</v>
      </c>
      <c r="P29" s="463">
        <v>45996</v>
      </c>
      <c r="Q29" s="463">
        <v>45997</v>
      </c>
      <c r="R29" s="463">
        <v>45998</v>
      </c>
      <c r="S29" s="475">
        <v>45995</v>
      </c>
    </row>
    <row r="30" spans="1:20" s="136" customFormat="1" ht="18" customHeight="1">
      <c r="A30" s="1187" t="s">
        <v>254</v>
      </c>
      <c r="B30" s="270" t="s">
        <v>405</v>
      </c>
      <c r="C30" s="271" t="s">
        <v>606</v>
      </c>
      <c r="D30" s="470">
        <v>45963</v>
      </c>
      <c r="E30" s="471">
        <v>45968</v>
      </c>
      <c r="F30" s="448">
        <v>45973</v>
      </c>
      <c r="G30" s="449">
        <v>45973</v>
      </c>
      <c r="H30" s="449">
        <v>45973</v>
      </c>
      <c r="I30" s="449">
        <v>45973</v>
      </c>
      <c r="J30" s="449">
        <v>45976</v>
      </c>
      <c r="K30" s="449">
        <v>45973</v>
      </c>
      <c r="L30" s="449">
        <v>45976</v>
      </c>
      <c r="M30" s="448">
        <v>45975</v>
      </c>
      <c r="N30" s="449">
        <v>45976</v>
      </c>
      <c r="O30" s="449">
        <v>45973</v>
      </c>
      <c r="P30" s="449">
        <v>45972</v>
      </c>
      <c r="Q30" s="449">
        <v>45973</v>
      </c>
      <c r="R30" s="449">
        <v>45974</v>
      </c>
      <c r="S30" s="472">
        <v>45971</v>
      </c>
    </row>
    <row r="31" spans="1:20" s="136" customFormat="1" ht="18" customHeight="1">
      <c r="A31" s="1185"/>
      <c r="B31" s="226" t="s">
        <v>546</v>
      </c>
      <c r="C31" s="230" t="s">
        <v>607</v>
      </c>
      <c r="D31" s="451">
        <v>45970</v>
      </c>
      <c r="E31" s="452">
        <v>45975</v>
      </c>
      <c r="F31" s="453">
        <v>45980</v>
      </c>
      <c r="G31" s="454">
        <v>45980</v>
      </c>
      <c r="H31" s="454">
        <v>45980</v>
      </c>
      <c r="I31" s="454">
        <v>45980</v>
      </c>
      <c r="J31" s="454">
        <v>45983</v>
      </c>
      <c r="K31" s="454">
        <v>45980</v>
      </c>
      <c r="L31" s="454">
        <v>45983</v>
      </c>
      <c r="M31" s="453">
        <v>45982</v>
      </c>
      <c r="N31" s="454">
        <v>45983</v>
      </c>
      <c r="O31" s="454">
        <v>45980</v>
      </c>
      <c r="P31" s="454">
        <v>45979</v>
      </c>
      <c r="Q31" s="454">
        <v>45980</v>
      </c>
      <c r="R31" s="454">
        <v>45981</v>
      </c>
      <c r="S31" s="473">
        <v>45978</v>
      </c>
    </row>
    <row r="32" spans="1:20" s="136" customFormat="1" ht="18" customHeight="1">
      <c r="A32" s="1185"/>
      <c r="B32" s="298" t="s">
        <v>414</v>
      </c>
      <c r="C32" s="300" t="s">
        <v>607</v>
      </c>
      <c r="D32" s="456">
        <v>45977</v>
      </c>
      <c r="E32" s="452">
        <v>45982</v>
      </c>
      <c r="F32" s="457">
        <v>45987</v>
      </c>
      <c r="G32" s="458">
        <v>45987</v>
      </c>
      <c r="H32" s="458">
        <v>45987</v>
      </c>
      <c r="I32" s="458">
        <v>45987</v>
      </c>
      <c r="J32" s="458">
        <v>45990</v>
      </c>
      <c r="K32" s="458">
        <v>45987</v>
      </c>
      <c r="L32" s="458">
        <v>45990</v>
      </c>
      <c r="M32" s="457">
        <v>45989</v>
      </c>
      <c r="N32" s="458">
        <v>45990</v>
      </c>
      <c r="O32" s="458">
        <v>45987</v>
      </c>
      <c r="P32" s="458">
        <v>45986</v>
      </c>
      <c r="Q32" s="458">
        <v>45987</v>
      </c>
      <c r="R32" s="458">
        <v>45988</v>
      </c>
      <c r="S32" s="474">
        <v>45985</v>
      </c>
    </row>
    <row r="33" spans="1:20" s="136" customFormat="1" ht="18" customHeight="1" thickBot="1">
      <c r="A33" s="1186"/>
      <c r="B33" s="234" t="s">
        <v>405</v>
      </c>
      <c r="C33" s="256" t="s">
        <v>607</v>
      </c>
      <c r="D33" s="460">
        <v>45984</v>
      </c>
      <c r="E33" s="461">
        <v>45989</v>
      </c>
      <c r="F33" s="462">
        <v>45994</v>
      </c>
      <c r="G33" s="463">
        <v>45994</v>
      </c>
      <c r="H33" s="463">
        <v>45994</v>
      </c>
      <c r="I33" s="463">
        <v>45994</v>
      </c>
      <c r="J33" s="463">
        <v>45997</v>
      </c>
      <c r="K33" s="463">
        <v>45994</v>
      </c>
      <c r="L33" s="463">
        <v>45997</v>
      </c>
      <c r="M33" s="462">
        <v>45996</v>
      </c>
      <c r="N33" s="463">
        <v>45997</v>
      </c>
      <c r="O33" s="463">
        <v>45994</v>
      </c>
      <c r="P33" s="463">
        <v>45993</v>
      </c>
      <c r="Q33" s="463">
        <v>45994</v>
      </c>
      <c r="R33" s="463">
        <v>45995</v>
      </c>
      <c r="S33" s="475">
        <v>45992</v>
      </c>
    </row>
    <row r="34" spans="1:20" s="136" customFormat="1" ht="18" customHeight="1">
      <c r="A34" s="1187" t="s">
        <v>271</v>
      </c>
      <c r="B34" s="270" t="s">
        <v>537</v>
      </c>
      <c r="C34" s="271" t="s">
        <v>726</v>
      </c>
      <c r="D34" s="470">
        <v>45968</v>
      </c>
      <c r="E34" s="471">
        <v>45975</v>
      </c>
      <c r="F34" s="448">
        <v>45978</v>
      </c>
      <c r="G34" s="449">
        <v>45978</v>
      </c>
      <c r="H34" s="449">
        <v>45978</v>
      </c>
      <c r="I34" s="449">
        <v>45978</v>
      </c>
      <c r="J34" s="449">
        <v>45981</v>
      </c>
      <c r="K34" s="449">
        <v>45978</v>
      </c>
      <c r="L34" s="449">
        <v>45981</v>
      </c>
      <c r="M34" s="448">
        <v>45980</v>
      </c>
      <c r="N34" s="449">
        <v>45981</v>
      </c>
      <c r="O34" s="449">
        <v>45978</v>
      </c>
      <c r="P34" s="449">
        <v>45977</v>
      </c>
      <c r="Q34" s="449">
        <v>45978</v>
      </c>
      <c r="R34" s="449">
        <v>45979</v>
      </c>
      <c r="S34" s="472">
        <v>45976</v>
      </c>
      <c r="T34" s="138"/>
    </row>
    <row r="35" spans="1:20" s="136" customFormat="1" ht="18" customHeight="1">
      <c r="A35" s="1185"/>
      <c r="B35" s="226" t="s">
        <v>503</v>
      </c>
      <c r="C35" s="227" t="s">
        <v>726</v>
      </c>
      <c r="D35" s="451">
        <v>45975</v>
      </c>
      <c r="E35" s="452">
        <v>45982</v>
      </c>
      <c r="F35" s="453">
        <v>45985</v>
      </c>
      <c r="G35" s="454">
        <v>45985</v>
      </c>
      <c r="H35" s="454">
        <v>45985</v>
      </c>
      <c r="I35" s="454">
        <v>45985</v>
      </c>
      <c r="J35" s="454">
        <v>45988</v>
      </c>
      <c r="K35" s="454">
        <v>45985</v>
      </c>
      <c r="L35" s="454">
        <v>45988</v>
      </c>
      <c r="M35" s="453">
        <v>45987</v>
      </c>
      <c r="N35" s="454">
        <v>45988</v>
      </c>
      <c r="O35" s="454">
        <v>45985</v>
      </c>
      <c r="P35" s="454">
        <v>45984</v>
      </c>
      <c r="Q35" s="454">
        <v>45985</v>
      </c>
      <c r="R35" s="454">
        <v>45986</v>
      </c>
      <c r="S35" s="473">
        <v>45983</v>
      </c>
      <c r="T35" s="138"/>
    </row>
    <row r="36" spans="1:20" s="136" customFormat="1" ht="18" customHeight="1">
      <c r="A36" s="1185"/>
      <c r="B36" s="298" t="s">
        <v>524</v>
      </c>
      <c r="C36" s="299" t="s">
        <v>719</v>
      </c>
      <c r="D36" s="456">
        <v>45982</v>
      </c>
      <c r="E36" s="452">
        <v>45989</v>
      </c>
      <c r="F36" s="457">
        <v>45992</v>
      </c>
      <c r="G36" s="458">
        <v>45992</v>
      </c>
      <c r="H36" s="458">
        <v>45992</v>
      </c>
      <c r="I36" s="458">
        <v>45992</v>
      </c>
      <c r="J36" s="458">
        <v>45995</v>
      </c>
      <c r="K36" s="458">
        <v>45992</v>
      </c>
      <c r="L36" s="458">
        <v>45995</v>
      </c>
      <c r="M36" s="457">
        <v>45994</v>
      </c>
      <c r="N36" s="458">
        <v>45995</v>
      </c>
      <c r="O36" s="458">
        <v>45992</v>
      </c>
      <c r="P36" s="458">
        <v>45991</v>
      </c>
      <c r="Q36" s="458">
        <v>45992</v>
      </c>
      <c r="R36" s="458">
        <v>45993</v>
      </c>
      <c r="S36" s="474">
        <v>45990</v>
      </c>
      <c r="T36" s="138"/>
    </row>
    <row r="37" spans="1:20" s="136" customFormat="1" ht="18" customHeight="1" thickBot="1">
      <c r="A37" s="1185"/>
      <c r="B37" s="298" t="s">
        <v>537</v>
      </c>
      <c r="C37" s="300" t="s">
        <v>781</v>
      </c>
      <c r="D37" s="456">
        <v>45989</v>
      </c>
      <c r="E37" s="748">
        <v>45996</v>
      </c>
      <c r="F37" s="457">
        <v>45999</v>
      </c>
      <c r="G37" s="458">
        <v>45999</v>
      </c>
      <c r="H37" s="458">
        <v>45999</v>
      </c>
      <c r="I37" s="458">
        <v>45999</v>
      </c>
      <c r="J37" s="458">
        <v>46002</v>
      </c>
      <c r="K37" s="458">
        <v>45999</v>
      </c>
      <c r="L37" s="458">
        <v>46002</v>
      </c>
      <c r="M37" s="457">
        <v>46001</v>
      </c>
      <c r="N37" s="458">
        <v>46002</v>
      </c>
      <c r="O37" s="458">
        <v>45999</v>
      </c>
      <c r="P37" s="458">
        <v>45998</v>
      </c>
      <c r="Q37" s="458">
        <v>45999</v>
      </c>
      <c r="R37" s="458">
        <v>46000</v>
      </c>
      <c r="S37" s="474">
        <v>45997</v>
      </c>
      <c r="T37" s="138"/>
    </row>
    <row r="38" spans="1:20" s="136" customFormat="1" ht="18" customHeight="1">
      <c r="A38" s="1204" t="s">
        <v>272</v>
      </c>
      <c r="B38" s="739" t="s">
        <v>592</v>
      </c>
      <c r="C38" s="740" t="s">
        <v>786</v>
      </c>
      <c r="D38" s="741">
        <v>45967</v>
      </c>
      <c r="E38" s="741">
        <v>45973</v>
      </c>
      <c r="F38" s="449">
        <v>45977</v>
      </c>
      <c r="G38" s="449">
        <v>45977</v>
      </c>
      <c r="H38" s="449">
        <v>45977</v>
      </c>
      <c r="I38" s="449">
        <v>45977</v>
      </c>
      <c r="J38" s="449">
        <v>45980</v>
      </c>
      <c r="K38" s="449">
        <v>45977</v>
      </c>
      <c r="L38" s="449">
        <v>45980</v>
      </c>
      <c r="M38" s="449">
        <v>45979</v>
      </c>
      <c r="N38" s="449">
        <v>45980</v>
      </c>
      <c r="O38" s="449">
        <v>45977</v>
      </c>
      <c r="P38" s="449">
        <v>45976</v>
      </c>
      <c r="Q38" s="449">
        <v>45977</v>
      </c>
      <c r="R38" s="449">
        <v>45978</v>
      </c>
      <c r="S38" s="472">
        <v>45975</v>
      </c>
      <c r="T38" s="138"/>
    </row>
    <row r="39" spans="1:20" s="136" customFormat="1" ht="18" customHeight="1">
      <c r="A39" s="1205"/>
      <c r="B39" s="728" t="s">
        <v>727</v>
      </c>
      <c r="C39" s="729" t="s">
        <v>782</v>
      </c>
      <c r="D39" s="730">
        <v>45974</v>
      </c>
      <c r="E39" s="730">
        <v>45980</v>
      </c>
      <c r="F39" s="454">
        <v>45984</v>
      </c>
      <c r="G39" s="454">
        <v>45984</v>
      </c>
      <c r="H39" s="454">
        <v>45984</v>
      </c>
      <c r="I39" s="454">
        <v>45984</v>
      </c>
      <c r="J39" s="454">
        <v>45987</v>
      </c>
      <c r="K39" s="454">
        <v>45984</v>
      </c>
      <c r="L39" s="454">
        <v>45987</v>
      </c>
      <c r="M39" s="454">
        <v>45986</v>
      </c>
      <c r="N39" s="454">
        <v>45987</v>
      </c>
      <c r="O39" s="454">
        <v>45984</v>
      </c>
      <c r="P39" s="454">
        <v>45983</v>
      </c>
      <c r="Q39" s="454">
        <v>45984</v>
      </c>
      <c r="R39" s="454">
        <v>45985</v>
      </c>
      <c r="S39" s="473">
        <v>45982</v>
      </c>
      <c r="T39" s="138"/>
    </row>
    <row r="40" spans="1:20" s="136" customFormat="1" ht="18" customHeight="1">
      <c r="A40" s="1205"/>
      <c r="B40" s="728" t="s">
        <v>415</v>
      </c>
      <c r="C40" s="729" t="s">
        <v>781</v>
      </c>
      <c r="D40" s="730">
        <v>45981</v>
      </c>
      <c r="E40" s="730">
        <v>45987</v>
      </c>
      <c r="F40" s="454">
        <v>45991</v>
      </c>
      <c r="G40" s="454">
        <v>45991</v>
      </c>
      <c r="H40" s="454">
        <v>45991</v>
      </c>
      <c r="I40" s="454">
        <v>45991</v>
      </c>
      <c r="J40" s="454">
        <v>45994</v>
      </c>
      <c r="K40" s="454">
        <v>45991</v>
      </c>
      <c r="L40" s="454">
        <v>45994</v>
      </c>
      <c r="M40" s="454">
        <v>45993</v>
      </c>
      <c r="N40" s="454">
        <v>45994</v>
      </c>
      <c r="O40" s="454">
        <v>45991</v>
      </c>
      <c r="P40" s="454">
        <v>45990</v>
      </c>
      <c r="Q40" s="454">
        <v>45991</v>
      </c>
      <c r="R40" s="454">
        <v>45992</v>
      </c>
      <c r="S40" s="473">
        <v>45989</v>
      </c>
      <c r="T40" s="138"/>
    </row>
    <row r="41" spans="1:20" s="136" customFormat="1" ht="18" customHeight="1" thickBot="1">
      <c r="A41" s="1206"/>
      <c r="B41" s="742" t="s">
        <v>592</v>
      </c>
      <c r="C41" s="743" t="s">
        <v>787</v>
      </c>
      <c r="D41" s="744">
        <v>45988</v>
      </c>
      <c r="E41" s="744">
        <v>45994</v>
      </c>
      <c r="F41" s="463">
        <v>45998</v>
      </c>
      <c r="G41" s="463">
        <v>45998</v>
      </c>
      <c r="H41" s="463">
        <v>45998</v>
      </c>
      <c r="I41" s="463">
        <v>45998</v>
      </c>
      <c r="J41" s="463">
        <v>46001</v>
      </c>
      <c r="K41" s="463">
        <v>45998</v>
      </c>
      <c r="L41" s="463">
        <v>46001</v>
      </c>
      <c r="M41" s="463">
        <v>46000</v>
      </c>
      <c r="N41" s="463">
        <v>46001</v>
      </c>
      <c r="O41" s="463">
        <v>45998</v>
      </c>
      <c r="P41" s="463">
        <v>45997</v>
      </c>
      <c r="Q41" s="463">
        <v>45998</v>
      </c>
      <c r="R41" s="463">
        <v>45999</v>
      </c>
      <c r="S41" s="475">
        <v>45996</v>
      </c>
      <c r="T41" s="138"/>
    </row>
    <row r="42" spans="1:20" s="136" customFormat="1" ht="18" customHeight="1">
      <c r="A42" s="1204" t="s">
        <v>418</v>
      </c>
      <c r="B42" s="739" t="s">
        <v>413</v>
      </c>
      <c r="C42" s="740" t="s">
        <v>607</v>
      </c>
      <c r="D42" s="741">
        <v>45967</v>
      </c>
      <c r="E42" s="741">
        <v>45974</v>
      </c>
      <c r="F42" s="449">
        <v>45977</v>
      </c>
      <c r="G42" s="449">
        <v>45977</v>
      </c>
      <c r="H42" s="449">
        <v>45977</v>
      </c>
      <c r="I42" s="449">
        <v>45977</v>
      </c>
      <c r="J42" s="449">
        <v>45980</v>
      </c>
      <c r="K42" s="449">
        <v>45977</v>
      </c>
      <c r="L42" s="449">
        <v>45980</v>
      </c>
      <c r="M42" s="449">
        <v>45979</v>
      </c>
      <c r="N42" s="449">
        <v>45980</v>
      </c>
      <c r="O42" s="449">
        <v>45977</v>
      </c>
      <c r="P42" s="449">
        <v>45976</v>
      </c>
      <c r="Q42" s="449">
        <v>45977</v>
      </c>
      <c r="R42" s="449">
        <v>45978</v>
      </c>
      <c r="S42" s="472">
        <v>45975</v>
      </c>
      <c r="T42" s="138"/>
    </row>
    <row r="43" spans="1:20" s="136" customFormat="1" ht="18" customHeight="1">
      <c r="A43" s="1205"/>
      <c r="B43" s="728" t="s">
        <v>416</v>
      </c>
      <c r="C43" s="729" t="s">
        <v>607</v>
      </c>
      <c r="D43" s="730">
        <v>45974</v>
      </c>
      <c r="E43" s="730">
        <v>45981</v>
      </c>
      <c r="F43" s="454">
        <v>45984</v>
      </c>
      <c r="G43" s="454">
        <v>45984</v>
      </c>
      <c r="H43" s="454">
        <v>45984</v>
      </c>
      <c r="I43" s="454">
        <v>45984</v>
      </c>
      <c r="J43" s="454">
        <v>45987</v>
      </c>
      <c r="K43" s="454">
        <v>45984</v>
      </c>
      <c r="L43" s="454">
        <v>45987</v>
      </c>
      <c r="M43" s="454">
        <v>45986</v>
      </c>
      <c r="N43" s="454">
        <v>45987</v>
      </c>
      <c r="O43" s="454">
        <v>45984</v>
      </c>
      <c r="P43" s="454">
        <v>45983</v>
      </c>
      <c r="Q43" s="454">
        <v>45984</v>
      </c>
      <c r="R43" s="454">
        <v>45985</v>
      </c>
      <c r="S43" s="473">
        <v>45982</v>
      </c>
      <c r="T43" s="138"/>
    </row>
    <row r="44" spans="1:20" s="136" customFormat="1" ht="18" customHeight="1">
      <c r="A44" s="1205"/>
      <c r="B44" s="728" t="s">
        <v>530</v>
      </c>
      <c r="C44" s="729" t="s">
        <v>607</v>
      </c>
      <c r="D44" s="730">
        <v>45981</v>
      </c>
      <c r="E44" s="730">
        <v>45988</v>
      </c>
      <c r="F44" s="454">
        <v>45991</v>
      </c>
      <c r="G44" s="454">
        <v>45991</v>
      </c>
      <c r="H44" s="454">
        <v>45991</v>
      </c>
      <c r="I44" s="454">
        <v>45991</v>
      </c>
      <c r="J44" s="454">
        <v>45994</v>
      </c>
      <c r="K44" s="454">
        <v>45991</v>
      </c>
      <c r="L44" s="454">
        <v>45994</v>
      </c>
      <c r="M44" s="454">
        <v>45993</v>
      </c>
      <c r="N44" s="454">
        <v>45994</v>
      </c>
      <c r="O44" s="454">
        <v>45991</v>
      </c>
      <c r="P44" s="454">
        <v>45990</v>
      </c>
      <c r="Q44" s="454">
        <v>45991</v>
      </c>
      <c r="R44" s="454">
        <v>45992</v>
      </c>
      <c r="S44" s="473">
        <v>45989</v>
      </c>
      <c r="T44" s="138"/>
    </row>
    <row r="45" spans="1:20" s="136" customFormat="1" ht="18" customHeight="1" thickBot="1">
      <c r="A45" s="1206"/>
      <c r="B45" s="742" t="s">
        <v>413</v>
      </c>
      <c r="C45" s="743" t="s">
        <v>726</v>
      </c>
      <c r="D45" s="744">
        <v>45988</v>
      </c>
      <c r="E45" s="744">
        <v>45995</v>
      </c>
      <c r="F45" s="463">
        <v>45998</v>
      </c>
      <c r="G45" s="463">
        <v>45998</v>
      </c>
      <c r="H45" s="463">
        <v>45998</v>
      </c>
      <c r="I45" s="463">
        <v>45998</v>
      </c>
      <c r="J45" s="463">
        <v>46001</v>
      </c>
      <c r="K45" s="463">
        <v>45998</v>
      </c>
      <c r="L45" s="463">
        <v>46001</v>
      </c>
      <c r="M45" s="463">
        <v>46000</v>
      </c>
      <c r="N45" s="463">
        <v>46001</v>
      </c>
      <c r="O45" s="463">
        <v>45998</v>
      </c>
      <c r="P45" s="463">
        <v>45997</v>
      </c>
      <c r="Q45" s="463">
        <v>45998</v>
      </c>
      <c r="R45" s="463">
        <v>45999</v>
      </c>
      <c r="S45" s="475">
        <v>45996</v>
      </c>
      <c r="T45" s="138"/>
    </row>
    <row r="46" spans="1:20" s="136" customFormat="1" ht="18" hidden="1" customHeight="1">
      <c r="A46" s="1184"/>
      <c r="B46" s="721"/>
      <c r="C46" s="756"/>
      <c r="D46" s="723"/>
      <c r="E46" s="724"/>
      <c r="F46" s="725"/>
      <c r="G46" s="726"/>
      <c r="H46" s="726"/>
      <c r="I46" s="726"/>
      <c r="J46" s="726"/>
      <c r="K46" s="726"/>
      <c r="L46" s="726"/>
      <c r="M46" s="725"/>
      <c r="N46" s="726"/>
      <c r="O46" s="726"/>
      <c r="P46" s="726"/>
      <c r="Q46" s="726"/>
      <c r="R46" s="726"/>
      <c r="S46" s="749"/>
      <c r="T46" s="138"/>
    </row>
    <row r="47" spans="1:20" s="136" customFormat="1" ht="18" hidden="1" customHeight="1">
      <c r="A47" s="1185"/>
      <c r="B47" s="226"/>
      <c r="C47" s="227"/>
      <c r="D47" s="451"/>
      <c r="E47" s="452"/>
      <c r="F47" s="453"/>
      <c r="G47" s="454"/>
      <c r="H47" s="454"/>
      <c r="I47" s="454"/>
      <c r="J47" s="454"/>
      <c r="K47" s="454"/>
      <c r="L47" s="454"/>
      <c r="M47" s="453"/>
      <c r="N47" s="454"/>
      <c r="O47" s="454"/>
      <c r="P47" s="454"/>
      <c r="Q47" s="454"/>
      <c r="R47" s="454"/>
      <c r="S47" s="473"/>
      <c r="T47" s="138"/>
    </row>
    <row r="48" spans="1:20" s="136" customFormat="1" ht="18" hidden="1" customHeight="1">
      <c r="A48" s="1185"/>
      <c r="B48" s="298"/>
      <c r="C48" s="299"/>
      <c r="D48" s="456"/>
      <c r="E48" s="452"/>
      <c r="F48" s="457"/>
      <c r="G48" s="458"/>
      <c r="H48" s="458"/>
      <c r="I48" s="458"/>
      <c r="J48" s="458"/>
      <c r="K48" s="458"/>
      <c r="L48" s="458"/>
      <c r="M48" s="457"/>
      <c r="N48" s="458"/>
      <c r="O48" s="458"/>
      <c r="P48" s="458"/>
      <c r="Q48" s="458"/>
      <c r="R48" s="458"/>
      <c r="S48" s="474"/>
      <c r="T48" s="138"/>
    </row>
    <row r="49" spans="1:20" s="136" customFormat="1" ht="18" hidden="1" customHeight="1" thickBot="1">
      <c r="A49" s="1186"/>
      <c r="B49" s="234"/>
      <c r="C49" s="256"/>
      <c r="D49" s="460"/>
      <c r="E49" s="461"/>
      <c r="F49" s="462"/>
      <c r="G49" s="463"/>
      <c r="H49" s="463"/>
      <c r="I49" s="463"/>
      <c r="J49" s="463"/>
      <c r="K49" s="463"/>
      <c r="L49" s="463"/>
      <c r="M49" s="462"/>
      <c r="N49" s="463"/>
      <c r="O49" s="463"/>
      <c r="P49" s="463"/>
      <c r="Q49" s="463"/>
      <c r="R49" s="463"/>
      <c r="S49" s="475"/>
      <c r="T49" s="138"/>
    </row>
    <row r="51" spans="1:20">
      <c r="A51" s="157" t="s">
        <v>171</v>
      </c>
      <c r="B51" s="157"/>
    </row>
  </sheetData>
  <mergeCells count="24">
    <mergeCell ref="A14:A17"/>
    <mergeCell ref="A18:A21"/>
    <mergeCell ref="A7:A9"/>
    <mergeCell ref="C7:C9"/>
    <mergeCell ref="D7:D9"/>
    <mergeCell ref="A10:A13"/>
    <mergeCell ref="A34:A37"/>
    <mergeCell ref="A22:A25"/>
    <mergeCell ref="A26:A29"/>
    <mergeCell ref="A30:A33"/>
    <mergeCell ref="A46:A49"/>
    <mergeCell ref="A42:A45"/>
    <mergeCell ref="A38:A41"/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19" sqref="A19"/>
    </sheetView>
  </sheetViews>
  <sheetFormatPr defaultRowHeight="14.25"/>
  <cols>
    <col min="1" max="1" width="22.7109375" style="17" customWidth="1"/>
    <col min="2" max="2" width="10.42578125" style="17" customWidth="1"/>
    <col min="3" max="3" width="16.5703125" style="17" customWidth="1"/>
    <col min="4" max="5" width="17.7109375" style="17" customWidth="1"/>
    <col min="6" max="7" width="16.5703125" style="17" customWidth="1"/>
    <col min="8" max="30" width="9.140625" style="17" customWidth="1"/>
    <col min="31" max="16384" width="9.140625" style="17"/>
  </cols>
  <sheetData>
    <row r="1" spans="1:9" s="6" customFormat="1" ht="26.25">
      <c r="A1" s="1159" t="s">
        <v>158</v>
      </c>
      <c r="B1" s="1159"/>
      <c r="C1" s="1159"/>
      <c r="D1" s="1159"/>
      <c r="E1" s="1159"/>
    </row>
    <row r="2" spans="1:9" s="7" customFormat="1" ht="18.75">
      <c r="A2" s="1160" t="s">
        <v>746</v>
      </c>
      <c r="B2" s="1160"/>
      <c r="C2" s="1160"/>
      <c r="D2" s="1160"/>
      <c r="E2" s="1160"/>
    </row>
    <row r="3" spans="1:9" s="7" customFormat="1" ht="18.75">
      <c r="A3" s="1160" t="s">
        <v>163</v>
      </c>
      <c r="B3" s="1160"/>
      <c r="C3" s="1160"/>
      <c r="D3" s="1160"/>
      <c r="E3" s="1160"/>
    </row>
    <row r="4" spans="1:9" s="15" customFormat="1" ht="23.25">
      <c r="A4" s="1208" t="s">
        <v>75</v>
      </c>
      <c r="B4" s="1208"/>
      <c r="C4" s="1208"/>
      <c r="D4" s="1208"/>
      <c r="E4" s="1208"/>
    </row>
    <row r="5" spans="1:9" s="15" customFormat="1" ht="14.25" customHeight="1">
      <c r="A5" s="22"/>
      <c r="B5" s="22"/>
      <c r="C5" s="22"/>
      <c r="D5" s="22"/>
      <c r="E5" s="22"/>
    </row>
    <row r="6" spans="1:9" s="30" customFormat="1" ht="18" customHeight="1">
      <c r="A6" s="34" t="s">
        <v>90</v>
      </c>
      <c r="B6" s="35"/>
      <c r="C6" s="35"/>
      <c r="D6" s="885" t="s">
        <v>47</v>
      </c>
      <c r="E6" s="303">
        <f ca="1">TODAY()</f>
        <v>45954</v>
      </c>
    </row>
    <row r="7" spans="1:9" ht="15" thickBot="1"/>
    <row r="8" spans="1:9" ht="28.5">
      <c r="A8" s="1209" t="s">
        <v>396</v>
      </c>
      <c r="B8" s="1211" t="s">
        <v>33</v>
      </c>
      <c r="C8" s="661" t="s">
        <v>398</v>
      </c>
      <c r="D8" s="1213" t="s">
        <v>25</v>
      </c>
      <c r="E8" s="1214"/>
    </row>
    <row r="9" spans="1:9" ht="28.5">
      <c r="A9" s="1210"/>
      <c r="B9" s="1212"/>
      <c r="C9" s="432" t="s">
        <v>34</v>
      </c>
      <c r="D9" s="432" t="s">
        <v>464</v>
      </c>
      <c r="E9" s="434" t="s">
        <v>465</v>
      </c>
    </row>
    <row r="10" spans="1:9" s="52" customFormat="1" ht="16.5" customHeight="1">
      <c r="A10" s="435" t="s">
        <v>788</v>
      </c>
      <c r="B10" s="433" t="s">
        <v>659</v>
      </c>
      <c r="C10" s="478">
        <v>45963</v>
      </c>
      <c r="D10" s="478">
        <f>C10+8</f>
        <v>45971</v>
      </c>
      <c r="E10" s="479">
        <f>C10+10</f>
        <v>45973</v>
      </c>
      <c r="F10" s="17"/>
      <c r="G10" s="17"/>
      <c r="H10" s="17"/>
      <c r="I10" s="17"/>
    </row>
    <row r="11" spans="1:9" s="52" customFormat="1" ht="16.5" customHeight="1">
      <c r="A11" s="435" t="s">
        <v>642</v>
      </c>
      <c r="B11" s="433" t="s">
        <v>699</v>
      </c>
      <c r="C11" s="478">
        <f t="shared" ref="C11:C17" si="0">C10+7</f>
        <v>45970</v>
      </c>
      <c r="D11" s="478">
        <f t="shared" ref="D11:D17" si="1">C11+8</f>
        <v>45978</v>
      </c>
      <c r="E11" s="479">
        <f t="shared" ref="E11:E17" si="2">C11+10</f>
        <v>45980</v>
      </c>
      <c r="F11" s="17"/>
      <c r="G11" s="17"/>
      <c r="H11" s="17"/>
      <c r="I11" s="17"/>
    </row>
    <row r="12" spans="1:9" s="52" customFormat="1" ht="16.5" customHeight="1">
      <c r="A12" s="435" t="s">
        <v>789</v>
      </c>
      <c r="B12" s="433" t="s">
        <v>790</v>
      </c>
      <c r="C12" s="478">
        <f t="shared" si="0"/>
        <v>45977</v>
      </c>
      <c r="D12" s="478">
        <f t="shared" si="1"/>
        <v>45985</v>
      </c>
      <c r="E12" s="479">
        <f t="shared" si="2"/>
        <v>45987</v>
      </c>
      <c r="F12" s="17"/>
      <c r="G12" s="17"/>
      <c r="H12" s="17"/>
      <c r="I12" s="17"/>
    </row>
    <row r="13" spans="1:9" s="52" customFormat="1" ht="16.5" customHeight="1">
      <c r="A13" s="481" t="s">
        <v>658</v>
      </c>
      <c r="B13" s="482" t="s">
        <v>700</v>
      </c>
      <c r="C13" s="478">
        <f t="shared" si="0"/>
        <v>45984</v>
      </c>
      <c r="D13" s="478">
        <f t="shared" si="1"/>
        <v>45992</v>
      </c>
      <c r="E13" s="479">
        <f t="shared" si="2"/>
        <v>45994</v>
      </c>
      <c r="F13" s="17"/>
      <c r="G13" s="17"/>
      <c r="H13" s="17"/>
      <c r="I13" s="17"/>
    </row>
    <row r="14" spans="1:9" s="52" customFormat="1" ht="16.5" customHeight="1">
      <c r="A14" s="481" t="s">
        <v>791</v>
      </c>
      <c r="B14" s="482" t="s">
        <v>792</v>
      </c>
      <c r="C14" s="478">
        <f t="shared" si="0"/>
        <v>45991</v>
      </c>
      <c r="D14" s="478">
        <f t="shared" si="1"/>
        <v>45999</v>
      </c>
      <c r="E14" s="479">
        <f t="shared" si="2"/>
        <v>46001</v>
      </c>
      <c r="F14" s="17"/>
      <c r="G14" s="17"/>
      <c r="H14" s="17"/>
      <c r="I14" s="17"/>
    </row>
    <row r="15" spans="1:9" s="52" customFormat="1" ht="16.5" customHeight="1">
      <c r="A15" s="481" t="s">
        <v>648</v>
      </c>
      <c r="B15" s="482" t="s">
        <v>793</v>
      </c>
      <c r="C15" s="478">
        <f t="shared" si="0"/>
        <v>45998</v>
      </c>
      <c r="D15" s="478">
        <f t="shared" si="1"/>
        <v>46006</v>
      </c>
      <c r="E15" s="479">
        <f t="shared" si="2"/>
        <v>46008</v>
      </c>
      <c r="F15" s="17"/>
      <c r="G15" s="17"/>
      <c r="H15" s="17"/>
      <c r="I15" s="17"/>
    </row>
    <row r="16" spans="1:9" s="52" customFormat="1" ht="16.5" customHeight="1">
      <c r="A16" s="481" t="s">
        <v>788</v>
      </c>
      <c r="B16" s="482" t="s">
        <v>700</v>
      </c>
      <c r="C16" s="478">
        <f t="shared" si="0"/>
        <v>46005</v>
      </c>
      <c r="D16" s="478">
        <f t="shared" si="1"/>
        <v>46013</v>
      </c>
      <c r="E16" s="479">
        <f t="shared" si="2"/>
        <v>46015</v>
      </c>
      <c r="F16" s="17"/>
      <c r="G16" s="17"/>
      <c r="H16" s="17"/>
      <c r="I16" s="17"/>
    </row>
    <row r="17" spans="1:12" s="52" customFormat="1" ht="16.5" customHeight="1" thickBot="1">
      <c r="A17" s="824" t="s">
        <v>642</v>
      </c>
      <c r="B17" s="825" t="s">
        <v>794</v>
      </c>
      <c r="C17" s="480">
        <f t="shared" si="0"/>
        <v>46012</v>
      </c>
      <c r="D17" s="480">
        <f t="shared" si="1"/>
        <v>46020</v>
      </c>
      <c r="E17" s="540">
        <f t="shared" si="2"/>
        <v>46022</v>
      </c>
      <c r="F17" s="17"/>
      <c r="G17" s="17"/>
      <c r="H17" s="17"/>
      <c r="I17" s="17"/>
    </row>
    <row r="18" spans="1:12" s="52" customFormat="1" ht="16.5" customHeight="1">
      <c r="A18" s="17"/>
      <c r="B18" s="17"/>
      <c r="C18" s="17"/>
      <c r="D18" s="17"/>
      <c r="E18" s="477"/>
      <c r="G18" s="17"/>
      <c r="H18" s="17"/>
      <c r="I18" s="17"/>
      <c r="J18" s="17"/>
      <c r="K18" s="17"/>
      <c r="L18" s="17"/>
    </row>
    <row r="19" spans="1:12" ht="15.75">
      <c r="A19" s="12" t="s">
        <v>172</v>
      </c>
      <c r="B19" s="174" t="s">
        <v>397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U55"/>
  <sheetViews>
    <sheetView zoomScaleNormal="100" workbookViewId="0">
      <pane ySplit="8" topLeftCell="A9" activePane="bottomLeft" state="frozen"/>
      <selection activeCell="G10" sqref="G10"/>
      <selection pane="bottomLeft" activeCell="A56" sqref="A56"/>
    </sheetView>
  </sheetViews>
  <sheetFormatPr defaultRowHeight="14.25"/>
  <cols>
    <col min="1" max="1" width="7.140625" style="17" customWidth="1"/>
    <col min="2" max="2" width="19.7109375" style="17" customWidth="1"/>
    <col min="3" max="3" width="3" style="17" customWidth="1"/>
    <col min="4" max="4" width="6.7109375" style="17" customWidth="1"/>
    <col min="5" max="6" width="8.7109375" style="17" customWidth="1"/>
    <col min="7" max="7" width="9.7109375" style="17" hidden="1" customWidth="1"/>
    <col min="8" max="8" width="8.7109375" style="17" hidden="1" customWidth="1"/>
    <col min="9" max="10" width="8.7109375" style="17" customWidth="1"/>
    <col min="11" max="11" width="10.28515625" style="17" customWidth="1"/>
    <col min="12" max="17" width="11.7109375" style="17" customWidth="1"/>
    <col min="18" max="19" width="11.7109375" style="17" hidden="1" customWidth="1"/>
    <col min="20" max="20" width="12.42578125" style="17" hidden="1" customWidth="1"/>
    <col min="21" max="21" width="11.7109375" style="17" customWidth="1"/>
    <col min="22" max="16384" width="9.140625" style="17"/>
  </cols>
  <sheetData>
    <row r="1" spans="1:21" s="308" customFormat="1" ht="26.25">
      <c r="A1" s="1226" t="s">
        <v>158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  <c r="R1" s="1226"/>
      <c r="S1" s="1226"/>
      <c r="T1" s="1226"/>
      <c r="U1" s="1226"/>
    </row>
    <row r="2" spans="1:21" s="306" customFormat="1" ht="18.75">
      <c r="A2" s="1227" t="s">
        <v>746</v>
      </c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27"/>
      <c r="U2" s="1227"/>
    </row>
    <row r="3" spans="1:21" s="306" customFormat="1" ht="19.5" thickBot="1">
      <c r="A3" s="1228" t="s">
        <v>163</v>
      </c>
      <c r="B3" s="1228"/>
      <c r="C3" s="1228"/>
      <c r="D3" s="1228"/>
      <c r="E3" s="1228"/>
      <c r="F3" s="1228"/>
      <c r="G3" s="1228"/>
      <c r="H3" s="1228"/>
      <c r="I3" s="1228"/>
      <c r="J3" s="1228"/>
      <c r="K3" s="1228"/>
      <c r="L3" s="1228"/>
      <c r="M3" s="1228"/>
      <c r="N3" s="1228"/>
      <c r="O3" s="1228"/>
      <c r="P3" s="1228"/>
      <c r="Q3" s="1228"/>
      <c r="R3" s="1228"/>
      <c r="S3" s="1228"/>
      <c r="T3" s="1228"/>
      <c r="U3" s="1228"/>
    </row>
    <row r="4" spans="1:21" s="14" customFormat="1" ht="24" thickTop="1">
      <c r="A4" s="1208" t="s">
        <v>75</v>
      </c>
      <c r="B4" s="1208"/>
      <c r="C4" s="1208"/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8"/>
      <c r="O4" s="1208"/>
      <c r="P4" s="1208"/>
      <c r="Q4" s="1208"/>
      <c r="R4" s="1208"/>
      <c r="S4" s="1208"/>
      <c r="T4" s="1208"/>
      <c r="U4" s="1208"/>
    </row>
    <row r="5" spans="1:21" s="33" customFormat="1" ht="21" customHeight="1">
      <c r="A5" s="184" t="s">
        <v>90</v>
      </c>
      <c r="B5" s="31"/>
      <c r="C5" s="31"/>
      <c r="D5" s="31"/>
      <c r="E5" s="32"/>
      <c r="P5" s="305"/>
      <c r="Q5" s="305"/>
      <c r="R5" s="309"/>
      <c r="T5" s="380" t="s">
        <v>47</v>
      </c>
      <c r="U5" s="381">
        <f ca="1">TODAY()</f>
        <v>45954</v>
      </c>
    </row>
    <row r="6" spans="1:21" ht="15" thickBot="1"/>
    <row r="7" spans="1:21" ht="21" customHeight="1">
      <c r="A7" s="385" t="s">
        <v>143</v>
      </c>
      <c r="B7" s="1217" t="s">
        <v>27</v>
      </c>
      <c r="C7" s="1218"/>
      <c r="D7" s="1218"/>
      <c r="E7" s="1222" t="s">
        <v>28</v>
      </c>
      <c r="F7" s="1223"/>
      <c r="G7" s="1223"/>
      <c r="H7" s="1223"/>
      <c r="I7" s="1224"/>
      <c r="J7" s="1225"/>
      <c r="K7" s="386" t="s">
        <v>29</v>
      </c>
      <c r="L7" s="1222" t="s">
        <v>30</v>
      </c>
      <c r="M7" s="1223"/>
      <c r="N7" s="1229"/>
      <c r="O7" s="1230" t="s">
        <v>31</v>
      </c>
      <c r="P7" s="1223"/>
      <c r="Q7" s="1223"/>
      <c r="R7" s="1223"/>
      <c r="S7" s="1223"/>
      <c r="T7" s="1223"/>
      <c r="U7" s="1231"/>
    </row>
    <row r="8" spans="1:21" ht="37.5" customHeight="1" thickBot="1">
      <c r="A8" s="387" t="s">
        <v>144</v>
      </c>
      <c r="B8" s="1219"/>
      <c r="C8" s="1220"/>
      <c r="D8" s="1220"/>
      <c r="E8" s="1221" t="s">
        <v>32</v>
      </c>
      <c r="F8" s="1215"/>
      <c r="G8" s="1215" t="s">
        <v>199</v>
      </c>
      <c r="H8" s="1215"/>
      <c r="I8" s="1215" t="s">
        <v>266</v>
      </c>
      <c r="J8" s="1216"/>
      <c r="K8" s="388" t="s">
        <v>3</v>
      </c>
      <c r="L8" s="389" t="s">
        <v>24</v>
      </c>
      <c r="M8" s="389" t="s">
        <v>5</v>
      </c>
      <c r="N8" s="390" t="s">
        <v>4</v>
      </c>
      <c r="O8" s="389" t="s">
        <v>7</v>
      </c>
      <c r="P8" s="389" t="s">
        <v>26</v>
      </c>
      <c r="Q8" s="884" t="s">
        <v>8</v>
      </c>
      <c r="R8" s="389" t="s">
        <v>200</v>
      </c>
      <c r="S8" s="389" t="s">
        <v>201</v>
      </c>
      <c r="T8" s="391" t="s">
        <v>202</v>
      </c>
      <c r="U8" s="392" t="s">
        <v>22</v>
      </c>
    </row>
    <row r="9" spans="1:21" s="113" customFormat="1" ht="15.75" customHeight="1">
      <c r="A9" s="310" t="s">
        <v>198</v>
      </c>
      <c r="B9" s="311" t="s">
        <v>521</v>
      </c>
      <c r="C9" s="312" t="s">
        <v>135</v>
      </c>
      <c r="D9" s="989">
        <v>19</v>
      </c>
      <c r="E9" s="313">
        <f t="shared" ref="E9:E18" si="0">K9-1</f>
        <v>45942</v>
      </c>
      <c r="F9" s="314">
        <v>0.4993055555555555</v>
      </c>
      <c r="G9" s="315">
        <f>K9-2</f>
        <v>45941</v>
      </c>
      <c r="H9" s="316">
        <v>0.99930555555555556</v>
      </c>
      <c r="I9" s="317">
        <f t="shared" ref="I9:I53" si="1">K9-2</f>
        <v>45941</v>
      </c>
      <c r="J9" s="318">
        <v>0.66666666666666663</v>
      </c>
      <c r="K9" s="319">
        <v>45943</v>
      </c>
      <c r="L9" s="320"/>
      <c r="M9" s="321"/>
      <c r="N9" s="322"/>
      <c r="O9" s="321">
        <f>K9+9</f>
        <v>45952</v>
      </c>
      <c r="P9" s="321">
        <f>K9+10</f>
        <v>45953</v>
      </c>
      <c r="Q9" s="321"/>
      <c r="R9" s="323">
        <f t="shared" ref="R9:R16" si="2">K9+18</f>
        <v>45961</v>
      </c>
      <c r="S9" s="323">
        <f t="shared" ref="S9:S16" si="3">K9+18</f>
        <v>45961</v>
      </c>
      <c r="T9" s="324">
        <f t="shared" ref="T9:T16" si="4">K9+18</f>
        <v>45961</v>
      </c>
      <c r="U9" s="325"/>
    </row>
    <row r="10" spans="1:21" s="113" customFormat="1" ht="15.75" customHeight="1">
      <c r="A10" s="326" t="s">
        <v>140</v>
      </c>
      <c r="B10" s="373" t="s">
        <v>525</v>
      </c>
      <c r="C10" s="374" t="s">
        <v>135</v>
      </c>
      <c r="D10" s="894"/>
      <c r="E10" s="330">
        <f>K10-1</f>
        <v>45943</v>
      </c>
      <c r="F10" s="331">
        <v>6.9444444444444447E-4</v>
      </c>
      <c r="G10" s="511" t="s">
        <v>679</v>
      </c>
      <c r="H10" s="886"/>
      <c r="I10" s="887">
        <f>K10-2</f>
        <v>45942</v>
      </c>
      <c r="J10" s="888">
        <v>0.16666666666666666</v>
      </c>
      <c r="K10" s="889">
        <v>45944</v>
      </c>
      <c r="L10" s="890">
        <f>K10+9</f>
        <v>45953</v>
      </c>
      <c r="M10" s="891"/>
      <c r="N10" s="890"/>
      <c r="O10" s="891"/>
      <c r="P10" s="891"/>
      <c r="Q10" s="891">
        <f>K10+8</f>
        <v>45952</v>
      </c>
      <c r="R10" s="676"/>
      <c r="S10" s="676"/>
      <c r="T10" s="892"/>
      <c r="U10" s="341"/>
    </row>
    <row r="11" spans="1:21" s="113" customFormat="1" ht="15.75" customHeight="1">
      <c r="A11" s="326" t="s">
        <v>460</v>
      </c>
      <c r="B11" s="327" t="s">
        <v>649</v>
      </c>
      <c r="C11" s="328" t="s">
        <v>135</v>
      </c>
      <c r="D11" s="329">
        <v>59</v>
      </c>
      <c r="E11" s="330">
        <f t="shared" si="0"/>
        <v>45944</v>
      </c>
      <c r="F11" s="331">
        <v>0.4993055555555555</v>
      </c>
      <c r="G11" s="332" t="s">
        <v>680</v>
      </c>
      <c r="H11" s="333"/>
      <c r="I11" s="334">
        <f t="shared" si="1"/>
        <v>45943</v>
      </c>
      <c r="J11" s="335">
        <v>0.66666666666666663</v>
      </c>
      <c r="K11" s="336">
        <v>45945</v>
      </c>
      <c r="L11" s="337">
        <f>K11+7</f>
        <v>45952</v>
      </c>
      <c r="M11" s="338">
        <f>K11+9</f>
        <v>45954</v>
      </c>
      <c r="N11" s="337">
        <f>K11+10</f>
        <v>45955</v>
      </c>
      <c r="O11" s="338"/>
      <c r="P11" s="338"/>
      <c r="Q11" s="338"/>
      <c r="R11" s="339">
        <f t="shared" si="2"/>
        <v>45963</v>
      </c>
      <c r="S11" s="339">
        <f t="shared" si="3"/>
        <v>45963</v>
      </c>
      <c r="T11" s="340">
        <f t="shared" si="4"/>
        <v>45963</v>
      </c>
      <c r="U11" s="341"/>
    </row>
    <row r="12" spans="1:21" s="113" customFormat="1" ht="15.75" customHeight="1">
      <c r="A12" s="342" t="s">
        <v>142</v>
      </c>
      <c r="B12" s="327" t="s">
        <v>525</v>
      </c>
      <c r="C12" s="343" t="s">
        <v>135</v>
      </c>
      <c r="D12" s="329"/>
      <c r="E12" s="344">
        <f t="shared" si="0"/>
        <v>45947</v>
      </c>
      <c r="F12" s="331">
        <v>0.4993055555555555</v>
      </c>
      <c r="G12" s="332">
        <f>E12-1</f>
        <v>45946</v>
      </c>
      <c r="H12" s="345">
        <v>0.66666666666666663</v>
      </c>
      <c r="I12" s="334">
        <f t="shared" si="1"/>
        <v>45946</v>
      </c>
      <c r="J12" s="346">
        <v>0.66666666666666663</v>
      </c>
      <c r="K12" s="336">
        <v>45948</v>
      </c>
      <c r="L12" s="338"/>
      <c r="M12" s="338"/>
      <c r="N12" s="337"/>
      <c r="O12" s="338">
        <f>K12+8</f>
        <v>45956</v>
      </c>
      <c r="P12" s="338">
        <f>K12+8</f>
        <v>45956</v>
      </c>
      <c r="Q12" s="338"/>
      <c r="R12" s="339">
        <f t="shared" si="2"/>
        <v>45966</v>
      </c>
      <c r="S12" s="339">
        <f t="shared" si="3"/>
        <v>45966</v>
      </c>
      <c r="T12" s="340">
        <f t="shared" si="4"/>
        <v>45966</v>
      </c>
      <c r="U12" s="347"/>
    </row>
    <row r="13" spans="1:21" s="113" customFormat="1" ht="15.75" customHeight="1" thickBot="1">
      <c r="A13" s="348" t="s">
        <v>265</v>
      </c>
      <c r="B13" s="349" t="s">
        <v>452</v>
      </c>
      <c r="C13" s="350" t="s">
        <v>135</v>
      </c>
      <c r="D13" s="351">
        <v>50</v>
      </c>
      <c r="E13" s="352">
        <f t="shared" si="0"/>
        <v>45948</v>
      </c>
      <c r="F13" s="353">
        <v>0.4993055555555555</v>
      </c>
      <c r="G13" s="354">
        <f>K13-2</f>
        <v>45947</v>
      </c>
      <c r="H13" s="355">
        <v>0.16597222222222222</v>
      </c>
      <c r="I13" s="356">
        <f t="shared" si="1"/>
        <v>45947</v>
      </c>
      <c r="J13" s="357">
        <v>0.66666666666666663</v>
      </c>
      <c r="K13" s="707">
        <v>45949</v>
      </c>
      <c r="L13" s="358"/>
      <c r="M13" s="359">
        <f>K13+9</f>
        <v>45958</v>
      </c>
      <c r="N13" s="360">
        <f>K13+8</f>
        <v>45957</v>
      </c>
      <c r="O13" s="359">
        <f>K13+12</f>
        <v>45961</v>
      </c>
      <c r="P13" s="359">
        <f>K13+13</f>
        <v>45962</v>
      </c>
      <c r="Q13" s="359"/>
      <c r="R13" s="361"/>
      <c r="S13" s="361"/>
      <c r="T13" s="362"/>
      <c r="U13" s="363">
        <f>K13+10</f>
        <v>45959</v>
      </c>
    </row>
    <row r="14" spans="1:21" s="114" customFormat="1" ht="15.75" customHeight="1">
      <c r="A14" s="310" t="s">
        <v>198</v>
      </c>
      <c r="B14" s="974" t="s">
        <v>525</v>
      </c>
      <c r="C14" s="975" t="s">
        <v>135</v>
      </c>
      <c r="D14" s="976"/>
      <c r="E14" s="313">
        <f t="shared" si="0"/>
        <v>45949</v>
      </c>
      <c r="F14" s="314">
        <v>0.499305555555556</v>
      </c>
      <c r="G14" s="315">
        <f>K14-2</f>
        <v>45948</v>
      </c>
      <c r="H14" s="316">
        <v>0.99930555555555556</v>
      </c>
      <c r="I14" s="317">
        <f t="shared" si="1"/>
        <v>45948</v>
      </c>
      <c r="J14" s="318">
        <v>0.66666666666666696</v>
      </c>
      <c r="K14" s="977">
        <f t="shared" ref="K14:K53" si="5">K9+7</f>
        <v>45950</v>
      </c>
      <c r="L14" s="320"/>
      <c r="M14" s="321"/>
      <c r="N14" s="322"/>
      <c r="O14" s="321">
        <f>K14+9</f>
        <v>45959</v>
      </c>
      <c r="P14" s="321">
        <f>K14+10</f>
        <v>45960</v>
      </c>
      <c r="Q14" s="321"/>
      <c r="R14" s="323">
        <f t="shared" si="2"/>
        <v>45968</v>
      </c>
      <c r="S14" s="323">
        <f t="shared" si="3"/>
        <v>45968</v>
      </c>
      <c r="T14" s="324">
        <f t="shared" si="4"/>
        <v>45968</v>
      </c>
      <c r="U14" s="325"/>
    </row>
    <row r="15" spans="1:21" s="114" customFormat="1" ht="15.75" customHeight="1">
      <c r="A15" s="326" t="s">
        <v>140</v>
      </c>
      <c r="B15" s="364" t="s">
        <v>451</v>
      </c>
      <c r="C15" s="365" t="s">
        <v>135</v>
      </c>
      <c r="D15" s="366">
        <v>48</v>
      </c>
      <c r="E15" s="330">
        <f t="shared" si="0"/>
        <v>45950</v>
      </c>
      <c r="F15" s="331">
        <v>6.9444444444444447E-4</v>
      </c>
      <c r="G15" s="511"/>
      <c r="H15" s="886"/>
      <c r="I15" s="887">
        <f t="shared" si="1"/>
        <v>45949</v>
      </c>
      <c r="J15" s="888">
        <v>0.16666666666666666</v>
      </c>
      <c r="K15" s="367">
        <f t="shared" si="5"/>
        <v>45951</v>
      </c>
      <c r="L15" s="890">
        <f>K15+9</f>
        <v>45960</v>
      </c>
      <c r="M15" s="891"/>
      <c r="N15" s="890"/>
      <c r="O15" s="891"/>
      <c r="P15" s="891"/>
      <c r="Q15" s="891">
        <f>K15+8</f>
        <v>45959</v>
      </c>
      <c r="R15" s="676"/>
      <c r="S15" s="676"/>
      <c r="T15" s="892"/>
      <c r="U15" s="341"/>
    </row>
    <row r="16" spans="1:21" s="114" customFormat="1" ht="15.75" customHeight="1">
      <c r="A16" s="326" t="s">
        <v>460</v>
      </c>
      <c r="B16" s="364" t="s">
        <v>545</v>
      </c>
      <c r="C16" s="365" t="s">
        <v>135</v>
      </c>
      <c r="D16" s="366">
        <v>513</v>
      </c>
      <c r="E16" s="330">
        <f t="shared" si="0"/>
        <v>45951</v>
      </c>
      <c r="F16" s="331">
        <v>0.499305555555556</v>
      </c>
      <c r="G16" s="332"/>
      <c r="H16" s="333"/>
      <c r="I16" s="334">
        <f t="shared" si="1"/>
        <v>45950</v>
      </c>
      <c r="J16" s="335">
        <v>0.66666666666666696</v>
      </c>
      <c r="K16" s="367">
        <f t="shared" si="5"/>
        <v>45952</v>
      </c>
      <c r="L16" s="337">
        <f>K16+7</f>
        <v>45959</v>
      </c>
      <c r="M16" s="338">
        <f>K16+9</f>
        <v>45961</v>
      </c>
      <c r="N16" s="337">
        <f>K16+10</f>
        <v>45962</v>
      </c>
      <c r="O16" s="338"/>
      <c r="P16" s="338"/>
      <c r="Q16" s="338"/>
      <c r="R16" s="339">
        <f t="shared" si="2"/>
        <v>45970</v>
      </c>
      <c r="S16" s="339">
        <f t="shared" si="3"/>
        <v>45970</v>
      </c>
      <c r="T16" s="340">
        <f t="shared" si="4"/>
        <v>45970</v>
      </c>
      <c r="U16" s="341"/>
    </row>
    <row r="17" spans="1:21" ht="15.75" customHeight="1">
      <c r="A17" s="342" t="s">
        <v>142</v>
      </c>
      <c r="B17" s="368" t="s">
        <v>324</v>
      </c>
      <c r="C17" s="369" t="s">
        <v>135</v>
      </c>
      <c r="D17" s="370">
        <v>61</v>
      </c>
      <c r="E17" s="344">
        <f t="shared" si="0"/>
        <v>45954</v>
      </c>
      <c r="F17" s="331">
        <v>0.499305555555556</v>
      </c>
      <c r="G17" s="332">
        <f>E17-1</f>
        <v>45953</v>
      </c>
      <c r="H17" s="345">
        <v>0.66666666666666663</v>
      </c>
      <c r="I17" s="334">
        <f t="shared" si="1"/>
        <v>45953</v>
      </c>
      <c r="J17" s="346">
        <v>0.66666666666666696</v>
      </c>
      <c r="K17" s="371">
        <f t="shared" si="5"/>
        <v>45955</v>
      </c>
      <c r="L17" s="338"/>
      <c r="M17" s="338"/>
      <c r="N17" s="337"/>
      <c r="O17" s="338">
        <f>K17+8</f>
        <v>45963</v>
      </c>
      <c r="P17" s="338">
        <f>K17+8</f>
        <v>45963</v>
      </c>
      <c r="Q17" s="338"/>
      <c r="R17" s="339">
        <f t="shared" ref="R17:R53" si="6">K17+18</f>
        <v>45973</v>
      </c>
      <c r="S17" s="339">
        <f t="shared" ref="S17:S53" si="7">K17+18</f>
        <v>45973</v>
      </c>
      <c r="T17" s="340">
        <f t="shared" ref="T17:T53" si="8">K17+18</f>
        <v>45973</v>
      </c>
      <c r="U17" s="347"/>
    </row>
    <row r="18" spans="1:21" s="758" customFormat="1" ht="15.75" customHeight="1" thickBot="1">
      <c r="A18" s="605" t="s">
        <v>265</v>
      </c>
      <c r="B18" s="618" t="s">
        <v>402</v>
      </c>
      <c r="C18" s="619" t="s">
        <v>135</v>
      </c>
      <c r="D18" s="622">
        <v>78</v>
      </c>
      <c r="E18" s="606">
        <f t="shared" si="0"/>
        <v>45955</v>
      </c>
      <c r="F18" s="607">
        <v>0.499305555555556</v>
      </c>
      <c r="G18" s="608">
        <f>K18-2</f>
        <v>45954</v>
      </c>
      <c r="H18" s="609">
        <v>0.16597222222222222</v>
      </c>
      <c r="I18" s="610">
        <f t="shared" si="1"/>
        <v>45954</v>
      </c>
      <c r="J18" s="611">
        <v>0.66666666666666696</v>
      </c>
      <c r="K18" s="757">
        <f t="shared" si="5"/>
        <v>45956</v>
      </c>
      <c r="L18" s="612"/>
      <c r="M18" s="613">
        <f>K18+9</f>
        <v>45965</v>
      </c>
      <c r="N18" s="614">
        <f>K18+8</f>
        <v>45964</v>
      </c>
      <c r="O18" s="613">
        <f>K18+12</f>
        <v>45968</v>
      </c>
      <c r="P18" s="613">
        <f>K18+13</f>
        <v>45969</v>
      </c>
      <c r="Q18" s="613"/>
      <c r="R18" s="615"/>
      <c r="S18" s="615"/>
      <c r="T18" s="616"/>
      <c r="U18" s="617">
        <f>K18+10</f>
        <v>45966</v>
      </c>
    </row>
    <row r="19" spans="1:21" ht="15.75" customHeight="1">
      <c r="A19" s="310" t="s">
        <v>198</v>
      </c>
      <c r="B19" s="311" t="s">
        <v>689</v>
      </c>
      <c r="C19" s="312" t="s">
        <v>135</v>
      </c>
      <c r="D19" s="372">
        <v>13</v>
      </c>
      <c r="E19" s="313">
        <f t="shared" ref="E19:E53" si="9">K19-1</f>
        <v>45956</v>
      </c>
      <c r="F19" s="314">
        <v>0.499305555555556</v>
      </c>
      <c r="G19" s="315">
        <f>K19-2</f>
        <v>45955</v>
      </c>
      <c r="H19" s="316">
        <v>0.99930555555555556</v>
      </c>
      <c r="I19" s="317">
        <f t="shared" si="1"/>
        <v>45955</v>
      </c>
      <c r="J19" s="318">
        <v>0.66666666666666696</v>
      </c>
      <c r="K19" s="319">
        <f t="shared" si="5"/>
        <v>45957</v>
      </c>
      <c r="L19" s="320"/>
      <c r="M19" s="321"/>
      <c r="N19" s="322"/>
      <c r="O19" s="321">
        <f>K19+9</f>
        <v>45966</v>
      </c>
      <c r="P19" s="321">
        <f>K19+10</f>
        <v>45967</v>
      </c>
      <c r="Q19" s="321"/>
      <c r="R19" s="323">
        <f t="shared" si="6"/>
        <v>45975</v>
      </c>
      <c r="S19" s="323">
        <f t="shared" si="7"/>
        <v>45975</v>
      </c>
      <c r="T19" s="324">
        <f t="shared" si="8"/>
        <v>45975</v>
      </c>
      <c r="U19" s="325"/>
    </row>
    <row r="20" spans="1:21" ht="15.75" customHeight="1">
      <c r="A20" s="326" t="s">
        <v>140</v>
      </c>
      <c r="B20" s="373" t="s">
        <v>442</v>
      </c>
      <c r="C20" s="374" t="s">
        <v>135</v>
      </c>
      <c r="D20" s="375">
        <v>57</v>
      </c>
      <c r="E20" s="330">
        <f t="shared" si="9"/>
        <v>45957</v>
      </c>
      <c r="F20" s="331">
        <v>6.9444444444444447E-4</v>
      </c>
      <c r="G20" s="511"/>
      <c r="H20" s="886"/>
      <c r="I20" s="887">
        <f t="shared" si="1"/>
        <v>45956</v>
      </c>
      <c r="J20" s="888">
        <v>0.16666666666666666</v>
      </c>
      <c r="K20" s="889">
        <f t="shared" si="5"/>
        <v>45958</v>
      </c>
      <c r="L20" s="890">
        <f>K20+9</f>
        <v>45967</v>
      </c>
      <c r="M20" s="891"/>
      <c r="N20" s="890"/>
      <c r="O20" s="891"/>
      <c r="P20" s="891"/>
      <c r="Q20" s="891">
        <f>K20+8</f>
        <v>45966</v>
      </c>
      <c r="R20" s="676"/>
      <c r="S20" s="676"/>
      <c r="T20" s="892"/>
      <c r="U20" s="341"/>
    </row>
    <row r="21" spans="1:21" ht="15.75" customHeight="1">
      <c r="A21" s="659" t="s">
        <v>460</v>
      </c>
      <c r="B21" s="210" t="s">
        <v>590</v>
      </c>
      <c r="C21" s="211" t="s">
        <v>135</v>
      </c>
      <c r="D21" s="212">
        <v>77</v>
      </c>
      <c r="E21" s="655">
        <f t="shared" si="9"/>
        <v>45958</v>
      </c>
      <c r="F21" s="656">
        <v>0.499305555555556</v>
      </c>
      <c r="G21" s="204"/>
      <c r="H21" s="207"/>
      <c r="I21" s="208">
        <f t="shared" si="1"/>
        <v>45957</v>
      </c>
      <c r="J21" s="206">
        <v>0.66666666666666696</v>
      </c>
      <c r="K21" s="660">
        <f t="shared" si="5"/>
        <v>45959</v>
      </c>
      <c r="L21" s="155">
        <f>K21+7</f>
        <v>45966</v>
      </c>
      <c r="M21" s="154">
        <f>K21+9</f>
        <v>45968</v>
      </c>
      <c r="N21" s="155">
        <f>K21+10</f>
        <v>45969</v>
      </c>
      <c r="O21" s="154"/>
      <c r="P21" s="154"/>
      <c r="Q21" s="154"/>
      <c r="R21" s="152">
        <f t="shared" si="6"/>
        <v>45977</v>
      </c>
      <c r="S21" s="152">
        <f t="shared" si="7"/>
        <v>45977</v>
      </c>
      <c r="T21" s="213">
        <f t="shared" si="8"/>
        <v>45977</v>
      </c>
      <c r="U21" s="658"/>
    </row>
    <row r="22" spans="1:21" ht="15.75" customHeight="1">
      <c r="A22" s="659" t="s">
        <v>142</v>
      </c>
      <c r="B22" s="210" t="s">
        <v>613</v>
      </c>
      <c r="C22" s="211" t="s">
        <v>135</v>
      </c>
      <c r="D22" s="212">
        <v>71</v>
      </c>
      <c r="E22" s="655">
        <f t="shared" si="9"/>
        <v>45961</v>
      </c>
      <c r="F22" s="656">
        <v>0.499305555555556</v>
      </c>
      <c r="G22" s="204">
        <f>E22-1</f>
        <v>45960</v>
      </c>
      <c r="H22" s="207">
        <v>0.66666666666666663</v>
      </c>
      <c r="I22" s="208">
        <f t="shared" si="1"/>
        <v>45960</v>
      </c>
      <c r="J22" s="206">
        <v>0.66666666666666696</v>
      </c>
      <c r="K22" s="660">
        <f t="shared" si="5"/>
        <v>45962</v>
      </c>
      <c r="L22" s="155"/>
      <c r="M22" s="154"/>
      <c r="N22" s="155"/>
      <c r="O22" s="154">
        <f>K22+8</f>
        <v>45970</v>
      </c>
      <c r="P22" s="154">
        <f>K22+8</f>
        <v>45970</v>
      </c>
      <c r="Q22" s="154"/>
      <c r="R22" s="152">
        <f t="shared" si="6"/>
        <v>45980</v>
      </c>
      <c r="S22" s="152">
        <f t="shared" si="7"/>
        <v>45980</v>
      </c>
      <c r="T22" s="213">
        <f t="shared" si="8"/>
        <v>45980</v>
      </c>
      <c r="U22" s="658"/>
    </row>
    <row r="23" spans="1:21" s="225" customFormat="1" ht="15.75" customHeight="1" thickBot="1">
      <c r="A23" s="605" t="s">
        <v>265</v>
      </c>
      <c r="B23" s="618" t="s">
        <v>653</v>
      </c>
      <c r="C23" s="619" t="s">
        <v>135</v>
      </c>
      <c r="D23" s="620">
        <v>86</v>
      </c>
      <c r="E23" s="606">
        <f t="shared" si="9"/>
        <v>45962</v>
      </c>
      <c r="F23" s="607">
        <v>0.499305555555556</v>
      </c>
      <c r="G23" s="608">
        <f>K23-2</f>
        <v>45961</v>
      </c>
      <c r="H23" s="609">
        <v>0.16597222222222222</v>
      </c>
      <c r="I23" s="610">
        <f t="shared" si="1"/>
        <v>45961</v>
      </c>
      <c r="J23" s="611">
        <v>0.66666666666666696</v>
      </c>
      <c r="K23" s="621">
        <f t="shared" si="5"/>
        <v>45963</v>
      </c>
      <c r="L23" s="612"/>
      <c r="M23" s="613">
        <f>K23+9</f>
        <v>45972</v>
      </c>
      <c r="N23" s="614">
        <f>K23+8</f>
        <v>45971</v>
      </c>
      <c r="O23" s="613">
        <f>K23+12</f>
        <v>45975</v>
      </c>
      <c r="P23" s="613">
        <f>K23+13</f>
        <v>45976</v>
      </c>
      <c r="Q23" s="613"/>
      <c r="R23" s="615"/>
      <c r="S23" s="615"/>
      <c r="T23" s="616"/>
      <c r="U23" s="617">
        <f>K23+10</f>
        <v>45973</v>
      </c>
    </row>
    <row r="24" spans="1:21" ht="15.75" customHeight="1">
      <c r="A24" s="310" t="s">
        <v>198</v>
      </c>
      <c r="B24" s="311" t="s">
        <v>520</v>
      </c>
      <c r="C24" s="312" t="s">
        <v>135</v>
      </c>
      <c r="D24" s="372">
        <v>21</v>
      </c>
      <c r="E24" s="313">
        <f t="shared" si="9"/>
        <v>45963</v>
      </c>
      <c r="F24" s="314">
        <v>0.499305555555556</v>
      </c>
      <c r="G24" s="315">
        <f>K24-2</f>
        <v>45962</v>
      </c>
      <c r="H24" s="316">
        <v>0.99930555555555556</v>
      </c>
      <c r="I24" s="317">
        <f t="shared" si="1"/>
        <v>45962</v>
      </c>
      <c r="J24" s="318">
        <v>0.66666666666666696</v>
      </c>
      <c r="K24" s="319">
        <f t="shared" si="5"/>
        <v>45964</v>
      </c>
      <c r="L24" s="320"/>
      <c r="M24" s="321"/>
      <c r="N24" s="322"/>
      <c r="O24" s="321">
        <f>K24+9</f>
        <v>45973</v>
      </c>
      <c r="P24" s="321">
        <f>K24+10</f>
        <v>45974</v>
      </c>
      <c r="Q24" s="321"/>
      <c r="R24" s="323">
        <f t="shared" si="6"/>
        <v>45982</v>
      </c>
      <c r="S24" s="323">
        <f t="shared" si="7"/>
        <v>45982</v>
      </c>
      <c r="T24" s="324">
        <f t="shared" si="8"/>
        <v>45982</v>
      </c>
      <c r="U24" s="325"/>
    </row>
    <row r="25" spans="1:21" ht="15.75" customHeight="1">
      <c r="A25" s="326" t="s">
        <v>140</v>
      </c>
      <c r="B25" s="373" t="s">
        <v>644</v>
      </c>
      <c r="C25" s="374" t="s">
        <v>135</v>
      </c>
      <c r="D25" s="375">
        <v>83</v>
      </c>
      <c r="E25" s="330">
        <f t="shared" si="9"/>
        <v>45964</v>
      </c>
      <c r="F25" s="331">
        <v>6.9444444444444447E-4</v>
      </c>
      <c r="G25" s="511"/>
      <c r="H25" s="886"/>
      <c r="I25" s="887">
        <f>K25-1</f>
        <v>45964</v>
      </c>
      <c r="J25" s="888">
        <v>0.16666666666666666</v>
      </c>
      <c r="K25" s="889">
        <f t="shared" si="5"/>
        <v>45965</v>
      </c>
      <c r="L25" s="890">
        <f>K25+9</f>
        <v>45974</v>
      </c>
      <c r="M25" s="891"/>
      <c r="N25" s="890"/>
      <c r="O25" s="891"/>
      <c r="P25" s="891"/>
      <c r="Q25" s="891">
        <f>K25+8</f>
        <v>45973</v>
      </c>
      <c r="R25" s="676"/>
      <c r="S25" s="676"/>
      <c r="T25" s="892"/>
      <c r="U25" s="341"/>
    </row>
    <row r="26" spans="1:21" ht="15.75" customHeight="1">
      <c r="A26" s="326" t="s">
        <v>460</v>
      </c>
      <c r="B26" s="327" t="s">
        <v>649</v>
      </c>
      <c r="C26" s="328" t="s">
        <v>135</v>
      </c>
      <c r="D26" s="378">
        <v>60</v>
      </c>
      <c r="E26" s="330">
        <f t="shared" si="9"/>
        <v>45965</v>
      </c>
      <c r="F26" s="331">
        <v>0.499305555555556</v>
      </c>
      <c r="G26" s="332"/>
      <c r="H26" s="333"/>
      <c r="I26" s="334">
        <f t="shared" si="1"/>
        <v>45964</v>
      </c>
      <c r="J26" s="335">
        <v>0.66666666666666696</v>
      </c>
      <c r="K26" s="336">
        <f t="shared" si="5"/>
        <v>45966</v>
      </c>
      <c r="L26" s="337">
        <f>K26+7</f>
        <v>45973</v>
      </c>
      <c r="M26" s="338">
        <f>K26+9</f>
        <v>45975</v>
      </c>
      <c r="N26" s="337">
        <f>K26+10</f>
        <v>45976</v>
      </c>
      <c r="O26" s="338"/>
      <c r="P26" s="338"/>
      <c r="Q26" s="338"/>
      <c r="R26" s="339">
        <f t="shared" si="6"/>
        <v>45984</v>
      </c>
      <c r="S26" s="339">
        <f t="shared" si="7"/>
        <v>45984</v>
      </c>
      <c r="T26" s="340">
        <f t="shared" si="8"/>
        <v>45984</v>
      </c>
      <c r="U26" s="341"/>
    </row>
    <row r="27" spans="1:21" ht="15.75" customHeight="1">
      <c r="A27" s="342" t="s">
        <v>142</v>
      </c>
      <c r="B27" s="327" t="s">
        <v>525</v>
      </c>
      <c r="C27" s="328" t="s">
        <v>135</v>
      </c>
      <c r="D27" s="379"/>
      <c r="E27" s="344">
        <f t="shared" si="9"/>
        <v>45968</v>
      </c>
      <c r="F27" s="331">
        <v>0.499305555555556</v>
      </c>
      <c r="G27" s="332">
        <f>E27-1</f>
        <v>45967</v>
      </c>
      <c r="H27" s="345">
        <v>0.66666666666666663</v>
      </c>
      <c r="I27" s="334">
        <f t="shared" si="1"/>
        <v>45967</v>
      </c>
      <c r="J27" s="346">
        <v>0.66666666666666696</v>
      </c>
      <c r="K27" s="336">
        <f t="shared" si="5"/>
        <v>45969</v>
      </c>
      <c r="L27" s="338"/>
      <c r="M27" s="338"/>
      <c r="N27" s="337"/>
      <c r="O27" s="338">
        <f>K27+8</f>
        <v>45977</v>
      </c>
      <c r="P27" s="338">
        <f>K27+8</f>
        <v>45977</v>
      </c>
      <c r="Q27" s="338"/>
      <c r="R27" s="339">
        <f t="shared" si="6"/>
        <v>45987</v>
      </c>
      <c r="S27" s="339">
        <f t="shared" si="7"/>
        <v>45987</v>
      </c>
      <c r="T27" s="340">
        <f t="shared" si="8"/>
        <v>45987</v>
      </c>
      <c r="U27" s="347"/>
    </row>
    <row r="28" spans="1:21" s="225" customFormat="1" ht="15.75" customHeight="1" thickBot="1">
      <c r="A28" s="605" t="s">
        <v>265</v>
      </c>
      <c r="B28" s="618" t="s">
        <v>452</v>
      </c>
      <c r="C28" s="619" t="s">
        <v>135</v>
      </c>
      <c r="D28" s="620">
        <v>51</v>
      </c>
      <c r="E28" s="606">
        <f t="shared" si="9"/>
        <v>45969</v>
      </c>
      <c r="F28" s="607">
        <v>0.499305555555556</v>
      </c>
      <c r="G28" s="608">
        <f>K28-2</f>
        <v>45968</v>
      </c>
      <c r="H28" s="609">
        <v>0.16597222222222222</v>
      </c>
      <c r="I28" s="610">
        <f t="shared" si="1"/>
        <v>45968</v>
      </c>
      <c r="J28" s="611">
        <v>0.66666666666666696</v>
      </c>
      <c r="K28" s="621">
        <f t="shared" si="5"/>
        <v>45970</v>
      </c>
      <c r="L28" s="612"/>
      <c r="M28" s="613">
        <f>K28+9</f>
        <v>45979</v>
      </c>
      <c r="N28" s="614">
        <f>K28+8</f>
        <v>45978</v>
      </c>
      <c r="O28" s="613">
        <f>K28+12</f>
        <v>45982</v>
      </c>
      <c r="P28" s="613">
        <f>K28+13</f>
        <v>45983</v>
      </c>
      <c r="Q28" s="613"/>
      <c r="R28" s="615"/>
      <c r="S28" s="615"/>
      <c r="T28" s="616"/>
      <c r="U28" s="617">
        <f>K28+10</f>
        <v>45980</v>
      </c>
    </row>
    <row r="29" spans="1:21" ht="15.75" customHeight="1">
      <c r="A29" s="310" t="s">
        <v>198</v>
      </c>
      <c r="B29" s="311" t="s">
        <v>461</v>
      </c>
      <c r="C29" s="312" t="s">
        <v>135</v>
      </c>
      <c r="D29" s="372">
        <v>29</v>
      </c>
      <c r="E29" s="313">
        <f t="shared" si="9"/>
        <v>45970</v>
      </c>
      <c r="F29" s="314">
        <v>0.499305555555556</v>
      </c>
      <c r="G29" s="315">
        <f>K29-2</f>
        <v>45969</v>
      </c>
      <c r="H29" s="316">
        <v>0.99930555555555556</v>
      </c>
      <c r="I29" s="317">
        <f t="shared" si="1"/>
        <v>45969</v>
      </c>
      <c r="J29" s="318">
        <v>0.66666666666666696</v>
      </c>
      <c r="K29" s="319">
        <f t="shared" si="5"/>
        <v>45971</v>
      </c>
      <c r="L29" s="320"/>
      <c r="M29" s="321"/>
      <c r="N29" s="322"/>
      <c r="O29" s="321">
        <f>K29+9</f>
        <v>45980</v>
      </c>
      <c r="P29" s="321">
        <f>K29+10</f>
        <v>45981</v>
      </c>
      <c r="Q29" s="321"/>
      <c r="R29" s="323">
        <f t="shared" si="6"/>
        <v>45989</v>
      </c>
      <c r="S29" s="323">
        <f t="shared" si="7"/>
        <v>45989</v>
      </c>
      <c r="T29" s="324">
        <f t="shared" si="8"/>
        <v>45989</v>
      </c>
      <c r="U29" s="325"/>
    </row>
    <row r="30" spans="1:21" ht="15.75" customHeight="1">
      <c r="A30" s="326" t="s">
        <v>140</v>
      </c>
      <c r="B30" s="373" t="s">
        <v>451</v>
      </c>
      <c r="C30" s="374" t="s">
        <v>135</v>
      </c>
      <c r="D30" s="375">
        <v>49</v>
      </c>
      <c r="E30" s="330">
        <f t="shared" si="9"/>
        <v>45971</v>
      </c>
      <c r="F30" s="331">
        <v>6.9444444444444447E-4</v>
      </c>
      <c r="G30" s="511"/>
      <c r="H30" s="886"/>
      <c r="I30" s="887">
        <f t="shared" si="1"/>
        <v>45970</v>
      </c>
      <c r="J30" s="888">
        <v>0.16666666666666666</v>
      </c>
      <c r="K30" s="889">
        <f t="shared" si="5"/>
        <v>45972</v>
      </c>
      <c r="L30" s="890">
        <f>K30+9</f>
        <v>45981</v>
      </c>
      <c r="M30" s="891"/>
      <c r="N30" s="890"/>
      <c r="O30" s="891"/>
      <c r="P30" s="891"/>
      <c r="Q30" s="891">
        <f>K30+8</f>
        <v>45980</v>
      </c>
      <c r="R30" s="676"/>
      <c r="S30" s="676"/>
      <c r="T30" s="892"/>
      <c r="U30" s="341"/>
    </row>
    <row r="31" spans="1:21" ht="15.75" customHeight="1">
      <c r="A31" s="326" t="s">
        <v>460</v>
      </c>
      <c r="B31" s="327" t="s">
        <v>545</v>
      </c>
      <c r="C31" s="328" t="s">
        <v>135</v>
      </c>
      <c r="D31" s="378">
        <v>514</v>
      </c>
      <c r="E31" s="330">
        <f t="shared" si="9"/>
        <v>45972</v>
      </c>
      <c r="F31" s="331">
        <v>0.499305555555556</v>
      </c>
      <c r="G31" s="332"/>
      <c r="H31" s="333"/>
      <c r="I31" s="334">
        <f t="shared" si="1"/>
        <v>45971</v>
      </c>
      <c r="J31" s="335">
        <v>0.66666666666666696</v>
      </c>
      <c r="K31" s="336">
        <f t="shared" si="5"/>
        <v>45973</v>
      </c>
      <c r="L31" s="337">
        <f>K31+7</f>
        <v>45980</v>
      </c>
      <c r="M31" s="338">
        <f>K31+9</f>
        <v>45982</v>
      </c>
      <c r="N31" s="337">
        <f>K31+10</f>
        <v>45983</v>
      </c>
      <c r="O31" s="338"/>
      <c r="P31" s="338"/>
      <c r="Q31" s="338"/>
      <c r="R31" s="339">
        <f t="shared" si="6"/>
        <v>45991</v>
      </c>
      <c r="S31" s="339">
        <f t="shared" si="7"/>
        <v>45991</v>
      </c>
      <c r="T31" s="340">
        <f t="shared" si="8"/>
        <v>45991</v>
      </c>
      <c r="U31" s="341"/>
    </row>
    <row r="32" spans="1:21" s="225" customFormat="1" ht="15.75" customHeight="1">
      <c r="A32" s="759" t="s">
        <v>142</v>
      </c>
      <c r="B32" s="201" t="s">
        <v>324</v>
      </c>
      <c r="C32" s="202" t="s">
        <v>135</v>
      </c>
      <c r="D32" s="203">
        <v>62</v>
      </c>
      <c r="E32" s="760">
        <f t="shared" si="9"/>
        <v>45975</v>
      </c>
      <c r="F32" s="656">
        <v>0.499305555555556</v>
      </c>
      <c r="G32" s="204">
        <f>E32-1</f>
        <v>45974</v>
      </c>
      <c r="H32" s="205">
        <v>0.66666666666666663</v>
      </c>
      <c r="I32" s="208">
        <f t="shared" si="1"/>
        <v>45974</v>
      </c>
      <c r="J32" s="209">
        <v>0.66666666666666696</v>
      </c>
      <c r="K32" s="657">
        <f t="shared" si="5"/>
        <v>45976</v>
      </c>
      <c r="L32" s="154"/>
      <c r="M32" s="154"/>
      <c r="N32" s="155"/>
      <c r="O32" s="154">
        <f>K32+8</f>
        <v>45984</v>
      </c>
      <c r="P32" s="154">
        <f>K32+8</f>
        <v>45984</v>
      </c>
      <c r="Q32" s="154"/>
      <c r="R32" s="152">
        <f t="shared" si="6"/>
        <v>45994</v>
      </c>
      <c r="S32" s="152">
        <f t="shared" si="7"/>
        <v>45994</v>
      </c>
      <c r="T32" s="213">
        <f t="shared" si="8"/>
        <v>45994</v>
      </c>
      <c r="U32" s="761"/>
    </row>
    <row r="33" spans="1:21" s="225" customFormat="1" ht="15.75" customHeight="1" thickBot="1">
      <c r="A33" s="605" t="s">
        <v>265</v>
      </c>
      <c r="B33" s="618" t="s">
        <v>597</v>
      </c>
      <c r="C33" s="619" t="s">
        <v>135</v>
      </c>
      <c r="D33" s="622">
        <v>75</v>
      </c>
      <c r="E33" s="606">
        <f t="shared" si="9"/>
        <v>45976</v>
      </c>
      <c r="F33" s="607">
        <v>0.499305555555556</v>
      </c>
      <c r="G33" s="608">
        <f>K33-2</f>
        <v>45975</v>
      </c>
      <c r="H33" s="609">
        <v>0.16597222222222222</v>
      </c>
      <c r="I33" s="610">
        <f t="shared" si="1"/>
        <v>45975</v>
      </c>
      <c r="J33" s="611">
        <v>0.66666666666666696</v>
      </c>
      <c r="K33" s="621">
        <f t="shared" si="5"/>
        <v>45977</v>
      </c>
      <c r="L33" s="612"/>
      <c r="M33" s="613">
        <f>K33+9</f>
        <v>45986</v>
      </c>
      <c r="N33" s="614">
        <f>K33+8</f>
        <v>45985</v>
      </c>
      <c r="O33" s="613">
        <f>K33+12</f>
        <v>45989</v>
      </c>
      <c r="P33" s="613">
        <f>K33+13</f>
        <v>45990</v>
      </c>
      <c r="Q33" s="613"/>
      <c r="R33" s="615">
        <f t="shared" si="6"/>
        <v>45995</v>
      </c>
      <c r="S33" s="615">
        <f t="shared" si="7"/>
        <v>45995</v>
      </c>
      <c r="T33" s="616">
        <f t="shared" si="8"/>
        <v>45995</v>
      </c>
      <c r="U33" s="617">
        <f>K33+10</f>
        <v>45987</v>
      </c>
    </row>
    <row r="34" spans="1:21" ht="15.75" customHeight="1">
      <c r="A34" s="310" t="s">
        <v>198</v>
      </c>
      <c r="B34" s="311" t="s">
        <v>521</v>
      </c>
      <c r="C34" s="312" t="s">
        <v>135</v>
      </c>
      <c r="D34" s="372">
        <v>20</v>
      </c>
      <c r="E34" s="313">
        <f t="shared" si="9"/>
        <v>45977</v>
      </c>
      <c r="F34" s="314">
        <v>0.499305555555556</v>
      </c>
      <c r="G34" s="315">
        <f>K34-2</f>
        <v>45976</v>
      </c>
      <c r="H34" s="316">
        <v>0.99930555555555556</v>
      </c>
      <c r="I34" s="317">
        <f t="shared" si="1"/>
        <v>45976</v>
      </c>
      <c r="J34" s="318">
        <v>0.66666666666666696</v>
      </c>
      <c r="K34" s="319">
        <f t="shared" si="5"/>
        <v>45978</v>
      </c>
      <c r="L34" s="320"/>
      <c r="M34" s="321"/>
      <c r="N34" s="322"/>
      <c r="O34" s="321">
        <f>K34+9</f>
        <v>45987</v>
      </c>
      <c r="P34" s="321">
        <f>K34+10</f>
        <v>45988</v>
      </c>
      <c r="Q34" s="321"/>
      <c r="R34" s="323">
        <f t="shared" si="6"/>
        <v>45996</v>
      </c>
      <c r="S34" s="323">
        <f t="shared" si="7"/>
        <v>45996</v>
      </c>
      <c r="T34" s="324">
        <f t="shared" si="8"/>
        <v>45996</v>
      </c>
      <c r="U34" s="325"/>
    </row>
    <row r="35" spans="1:21" ht="15.75" customHeight="1">
      <c r="A35" s="326" t="s">
        <v>140</v>
      </c>
      <c r="B35" s="373" t="s">
        <v>442</v>
      </c>
      <c r="C35" s="374" t="s">
        <v>135</v>
      </c>
      <c r="D35" s="375">
        <v>58</v>
      </c>
      <c r="E35" s="330">
        <f t="shared" si="9"/>
        <v>45978</v>
      </c>
      <c r="F35" s="331">
        <v>6.9444444444444447E-4</v>
      </c>
      <c r="G35" s="511"/>
      <c r="H35" s="886"/>
      <c r="I35" s="887">
        <f t="shared" si="1"/>
        <v>45977</v>
      </c>
      <c r="J35" s="888">
        <v>0.16666666666666666</v>
      </c>
      <c r="K35" s="889">
        <f t="shared" si="5"/>
        <v>45979</v>
      </c>
      <c r="L35" s="890">
        <f>K35+9</f>
        <v>45988</v>
      </c>
      <c r="M35" s="891"/>
      <c r="N35" s="890"/>
      <c r="O35" s="891"/>
      <c r="P35" s="891"/>
      <c r="Q35" s="891">
        <f>K35+8</f>
        <v>45987</v>
      </c>
      <c r="R35" s="676">
        <f t="shared" si="6"/>
        <v>45997</v>
      </c>
      <c r="S35" s="676">
        <f t="shared" si="7"/>
        <v>45997</v>
      </c>
      <c r="T35" s="892">
        <f t="shared" si="8"/>
        <v>45997</v>
      </c>
      <c r="U35" s="341"/>
    </row>
    <row r="36" spans="1:21" ht="15.75" customHeight="1">
      <c r="A36" s="326" t="s">
        <v>460</v>
      </c>
      <c r="B36" s="327" t="s">
        <v>590</v>
      </c>
      <c r="C36" s="328" t="s">
        <v>135</v>
      </c>
      <c r="D36" s="378">
        <v>78</v>
      </c>
      <c r="E36" s="330">
        <f t="shared" si="9"/>
        <v>45979</v>
      </c>
      <c r="F36" s="331">
        <v>0.499305555555556</v>
      </c>
      <c r="G36" s="332"/>
      <c r="H36" s="333"/>
      <c r="I36" s="334">
        <f t="shared" si="1"/>
        <v>45978</v>
      </c>
      <c r="J36" s="335">
        <v>0.66666666666666696</v>
      </c>
      <c r="K36" s="336">
        <f t="shared" si="5"/>
        <v>45980</v>
      </c>
      <c r="L36" s="337">
        <f>K36+7</f>
        <v>45987</v>
      </c>
      <c r="M36" s="338">
        <f>K36+9</f>
        <v>45989</v>
      </c>
      <c r="N36" s="337">
        <f>K36+10</f>
        <v>45990</v>
      </c>
      <c r="O36" s="338"/>
      <c r="P36" s="338"/>
      <c r="Q36" s="338"/>
      <c r="R36" s="339">
        <f t="shared" si="6"/>
        <v>45998</v>
      </c>
      <c r="S36" s="339">
        <f t="shared" si="7"/>
        <v>45998</v>
      </c>
      <c r="T36" s="340">
        <f t="shared" si="8"/>
        <v>45998</v>
      </c>
      <c r="U36" s="341"/>
    </row>
    <row r="37" spans="1:21" ht="15.75" customHeight="1">
      <c r="A37" s="342" t="s">
        <v>142</v>
      </c>
      <c r="B37" s="327" t="s">
        <v>613</v>
      </c>
      <c r="C37" s="328" t="s">
        <v>135</v>
      </c>
      <c r="D37" s="376">
        <v>72</v>
      </c>
      <c r="E37" s="344">
        <f t="shared" si="9"/>
        <v>45982</v>
      </c>
      <c r="F37" s="331">
        <v>0.499305555555556</v>
      </c>
      <c r="G37" s="332">
        <f>E37-1</f>
        <v>45981</v>
      </c>
      <c r="H37" s="345">
        <v>0.66666666666666663</v>
      </c>
      <c r="I37" s="334">
        <f t="shared" si="1"/>
        <v>45981</v>
      </c>
      <c r="J37" s="346">
        <v>0.66666666666666696</v>
      </c>
      <c r="K37" s="336">
        <f t="shared" si="5"/>
        <v>45983</v>
      </c>
      <c r="L37" s="338"/>
      <c r="M37" s="338"/>
      <c r="N37" s="337"/>
      <c r="O37" s="338">
        <f>K37+8</f>
        <v>45991</v>
      </c>
      <c r="P37" s="338">
        <f>K37+8</f>
        <v>45991</v>
      </c>
      <c r="Q37" s="338"/>
      <c r="R37" s="339">
        <f t="shared" si="6"/>
        <v>46001</v>
      </c>
      <c r="S37" s="339">
        <f t="shared" si="7"/>
        <v>46001</v>
      </c>
      <c r="T37" s="340">
        <f t="shared" si="8"/>
        <v>46001</v>
      </c>
      <c r="U37" s="347"/>
    </row>
    <row r="38" spans="1:21" s="225" customFormat="1" ht="15.75" customHeight="1" thickBot="1">
      <c r="A38" s="605" t="s">
        <v>265</v>
      </c>
      <c r="B38" s="618" t="s">
        <v>402</v>
      </c>
      <c r="C38" s="619" t="s">
        <v>135</v>
      </c>
      <c r="D38" s="622">
        <v>79</v>
      </c>
      <c r="E38" s="606">
        <f t="shared" si="9"/>
        <v>45983</v>
      </c>
      <c r="F38" s="607">
        <v>0.499305555555556</v>
      </c>
      <c r="G38" s="608">
        <f>K38-2</f>
        <v>45982</v>
      </c>
      <c r="H38" s="609">
        <v>0.16597222222222222</v>
      </c>
      <c r="I38" s="610">
        <f t="shared" si="1"/>
        <v>45982</v>
      </c>
      <c r="J38" s="611">
        <v>0.66666666666666696</v>
      </c>
      <c r="K38" s="621">
        <f t="shared" si="5"/>
        <v>45984</v>
      </c>
      <c r="L38" s="612"/>
      <c r="M38" s="613">
        <f>K38+9</f>
        <v>45993</v>
      </c>
      <c r="N38" s="614">
        <f>K38+8</f>
        <v>45992</v>
      </c>
      <c r="O38" s="613">
        <f>K38+12</f>
        <v>45996</v>
      </c>
      <c r="P38" s="613">
        <f>K38+13</f>
        <v>45997</v>
      </c>
      <c r="Q38" s="613"/>
      <c r="R38" s="615"/>
      <c r="S38" s="615"/>
      <c r="T38" s="616"/>
      <c r="U38" s="617">
        <f>K38+10</f>
        <v>45994</v>
      </c>
    </row>
    <row r="39" spans="1:21" ht="15.75" customHeight="1">
      <c r="A39" s="310" t="s">
        <v>198</v>
      </c>
      <c r="B39" s="311" t="s">
        <v>689</v>
      </c>
      <c r="C39" s="312" t="s">
        <v>135</v>
      </c>
      <c r="D39" s="372">
        <v>14</v>
      </c>
      <c r="E39" s="313">
        <f t="shared" si="9"/>
        <v>45984</v>
      </c>
      <c r="F39" s="314">
        <v>0.499305555555556</v>
      </c>
      <c r="G39" s="315">
        <f>K39-2</f>
        <v>45983</v>
      </c>
      <c r="H39" s="316">
        <v>0.99930555555555556</v>
      </c>
      <c r="I39" s="317">
        <f t="shared" si="1"/>
        <v>45983</v>
      </c>
      <c r="J39" s="318">
        <v>0.66666666666666696</v>
      </c>
      <c r="K39" s="319">
        <f t="shared" si="5"/>
        <v>45985</v>
      </c>
      <c r="L39" s="320"/>
      <c r="M39" s="321"/>
      <c r="N39" s="322"/>
      <c r="O39" s="321">
        <f>K39+9</f>
        <v>45994</v>
      </c>
      <c r="P39" s="321">
        <f>K39+10</f>
        <v>45995</v>
      </c>
      <c r="Q39" s="321"/>
      <c r="R39" s="323">
        <f t="shared" si="6"/>
        <v>46003</v>
      </c>
      <c r="S39" s="323">
        <f t="shared" si="7"/>
        <v>46003</v>
      </c>
      <c r="T39" s="324">
        <f t="shared" si="8"/>
        <v>46003</v>
      </c>
      <c r="U39" s="325"/>
    </row>
    <row r="40" spans="1:21" ht="15.75" customHeight="1">
      <c r="A40" s="326" t="s">
        <v>140</v>
      </c>
      <c r="B40" s="373" t="s">
        <v>644</v>
      </c>
      <c r="C40" s="374" t="s">
        <v>135</v>
      </c>
      <c r="D40" s="375">
        <v>84</v>
      </c>
      <c r="E40" s="330">
        <f t="shared" si="9"/>
        <v>45985</v>
      </c>
      <c r="F40" s="331">
        <v>6.9444444444444447E-4</v>
      </c>
      <c r="G40" s="511"/>
      <c r="H40" s="886"/>
      <c r="I40" s="887">
        <f t="shared" si="1"/>
        <v>45984</v>
      </c>
      <c r="J40" s="888">
        <v>0.16666666666666666</v>
      </c>
      <c r="K40" s="889">
        <f t="shared" si="5"/>
        <v>45986</v>
      </c>
      <c r="L40" s="890">
        <f>K40+9</f>
        <v>45995</v>
      </c>
      <c r="M40" s="891"/>
      <c r="N40" s="890"/>
      <c r="O40" s="891"/>
      <c r="P40" s="891"/>
      <c r="Q40" s="891">
        <f>K40+8</f>
        <v>45994</v>
      </c>
      <c r="R40" s="676">
        <f t="shared" si="6"/>
        <v>46004</v>
      </c>
      <c r="S40" s="676">
        <f t="shared" si="7"/>
        <v>46004</v>
      </c>
      <c r="T40" s="892">
        <f t="shared" si="8"/>
        <v>46004</v>
      </c>
      <c r="U40" s="341"/>
    </row>
    <row r="41" spans="1:21" ht="15.75" customHeight="1">
      <c r="A41" s="326" t="s">
        <v>460</v>
      </c>
      <c r="B41" s="327" t="s">
        <v>649</v>
      </c>
      <c r="C41" s="328" t="s">
        <v>135</v>
      </c>
      <c r="D41" s="378">
        <v>61</v>
      </c>
      <c r="E41" s="330">
        <f t="shared" si="9"/>
        <v>45986</v>
      </c>
      <c r="F41" s="331">
        <v>0.499305555555556</v>
      </c>
      <c r="G41" s="332"/>
      <c r="H41" s="333"/>
      <c r="I41" s="334">
        <f t="shared" si="1"/>
        <v>45985</v>
      </c>
      <c r="J41" s="335">
        <v>0.66666666666666696</v>
      </c>
      <c r="K41" s="336">
        <f t="shared" si="5"/>
        <v>45987</v>
      </c>
      <c r="L41" s="337">
        <f>K41+7</f>
        <v>45994</v>
      </c>
      <c r="M41" s="338">
        <f>K41+9</f>
        <v>45996</v>
      </c>
      <c r="N41" s="337">
        <f>K41+10</f>
        <v>45997</v>
      </c>
      <c r="O41" s="338"/>
      <c r="P41" s="338"/>
      <c r="Q41" s="338"/>
      <c r="R41" s="339">
        <f t="shared" si="6"/>
        <v>46005</v>
      </c>
      <c r="S41" s="339">
        <f t="shared" si="7"/>
        <v>46005</v>
      </c>
      <c r="T41" s="340">
        <f t="shared" si="8"/>
        <v>46005</v>
      </c>
      <c r="U41" s="341"/>
    </row>
    <row r="42" spans="1:21" ht="15.75" customHeight="1">
      <c r="A42" s="342" t="s">
        <v>142</v>
      </c>
      <c r="B42" s="327" t="s">
        <v>525</v>
      </c>
      <c r="C42" s="328" t="s">
        <v>135</v>
      </c>
      <c r="D42" s="379"/>
      <c r="E42" s="344">
        <f t="shared" si="9"/>
        <v>45989</v>
      </c>
      <c r="F42" s="331">
        <v>0.499305555555556</v>
      </c>
      <c r="G42" s="332">
        <f>E42-1</f>
        <v>45988</v>
      </c>
      <c r="H42" s="345">
        <v>0.66666666666666663</v>
      </c>
      <c r="I42" s="334">
        <f t="shared" si="1"/>
        <v>45988</v>
      </c>
      <c r="J42" s="346">
        <v>0.66666666666666696</v>
      </c>
      <c r="K42" s="336">
        <f t="shared" si="5"/>
        <v>45990</v>
      </c>
      <c r="L42" s="338"/>
      <c r="M42" s="338"/>
      <c r="N42" s="337"/>
      <c r="O42" s="338">
        <f>K42+8</f>
        <v>45998</v>
      </c>
      <c r="P42" s="338">
        <f>K42+8</f>
        <v>45998</v>
      </c>
      <c r="Q42" s="338"/>
      <c r="R42" s="339">
        <f t="shared" si="6"/>
        <v>46008</v>
      </c>
      <c r="S42" s="339">
        <f t="shared" si="7"/>
        <v>46008</v>
      </c>
      <c r="T42" s="340">
        <f t="shared" si="8"/>
        <v>46008</v>
      </c>
      <c r="U42" s="347"/>
    </row>
    <row r="43" spans="1:21" ht="15.75" customHeight="1" thickBot="1">
      <c r="A43" s="348" t="s">
        <v>265</v>
      </c>
      <c r="B43" s="349" t="s">
        <v>653</v>
      </c>
      <c r="C43" s="350" t="s">
        <v>135</v>
      </c>
      <c r="D43" s="351">
        <v>87</v>
      </c>
      <c r="E43" s="352">
        <f t="shared" si="9"/>
        <v>45990</v>
      </c>
      <c r="F43" s="353">
        <v>0.499305555555556</v>
      </c>
      <c r="G43" s="354">
        <f>K43-2</f>
        <v>45989</v>
      </c>
      <c r="H43" s="355">
        <v>0.16597222222222222</v>
      </c>
      <c r="I43" s="356">
        <f t="shared" si="1"/>
        <v>45989</v>
      </c>
      <c r="J43" s="357">
        <v>0.66666666666666696</v>
      </c>
      <c r="K43" s="377">
        <f t="shared" si="5"/>
        <v>45991</v>
      </c>
      <c r="L43" s="358"/>
      <c r="M43" s="359">
        <f>K43+9</f>
        <v>46000</v>
      </c>
      <c r="N43" s="360">
        <f>K43+8</f>
        <v>45999</v>
      </c>
      <c r="O43" s="359">
        <f>K43+12</f>
        <v>46003</v>
      </c>
      <c r="P43" s="359">
        <f>K43+13</f>
        <v>46004</v>
      </c>
      <c r="Q43" s="359"/>
      <c r="R43" s="361"/>
      <c r="S43" s="361"/>
      <c r="T43" s="362"/>
      <c r="U43" s="363">
        <f>K43+10</f>
        <v>46001</v>
      </c>
    </row>
    <row r="44" spans="1:21" s="653" customFormat="1" ht="15.75" hidden="1" customHeight="1">
      <c r="A44" s="310" t="s">
        <v>198</v>
      </c>
      <c r="B44" s="311" t="s">
        <v>653</v>
      </c>
      <c r="C44" s="312" t="s">
        <v>135</v>
      </c>
      <c r="D44" s="372">
        <v>87</v>
      </c>
      <c r="E44" s="313">
        <f t="shared" si="9"/>
        <v>45991</v>
      </c>
      <c r="F44" s="314">
        <v>0.499305555555556</v>
      </c>
      <c r="G44" s="315">
        <f>K44-2</f>
        <v>45990</v>
      </c>
      <c r="H44" s="316">
        <v>0.99930555555555556</v>
      </c>
      <c r="I44" s="317">
        <f t="shared" si="1"/>
        <v>45990</v>
      </c>
      <c r="J44" s="318">
        <v>0.66666666666666696</v>
      </c>
      <c r="K44" s="319">
        <f t="shared" si="5"/>
        <v>45992</v>
      </c>
      <c r="L44" s="320"/>
      <c r="M44" s="321"/>
      <c r="N44" s="322"/>
      <c r="O44" s="321">
        <f>K44+9</f>
        <v>46001</v>
      </c>
      <c r="P44" s="321">
        <f>K44+10</f>
        <v>46002</v>
      </c>
      <c r="Q44" s="321"/>
      <c r="R44" s="323">
        <f t="shared" si="6"/>
        <v>46010</v>
      </c>
      <c r="S44" s="323">
        <f t="shared" si="7"/>
        <v>46010</v>
      </c>
      <c r="T44" s="324">
        <f t="shared" si="8"/>
        <v>46010</v>
      </c>
      <c r="U44" s="325"/>
    </row>
    <row r="45" spans="1:21" s="653" customFormat="1" ht="15.75" hidden="1" customHeight="1">
      <c r="A45" s="326" t="s">
        <v>140</v>
      </c>
      <c r="B45" s="373" t="s">
        <v>597</v>
      </c>
      <c r="C45" s="374" t="s">
        <v>135</v>
      </c>
      <c r="D45" s="375">
        <v>73</v>
      </c>
      <c r="E45" s="330">
        <f t="shared" si="9"/>
        <v>45992</v>
      </c>
      <c r="F45" s="331">
        <v>6.9444444444444447E-4</v>
      </c>
      <c r="G45" s="511"/>
      <c r="H45" s="886"/>
      <c r="I45" s="887">
        <f t="shared" si="1"/>
        <v>45991</v>
      </c>
      <c r="J45" s="888">
        <v>0.16666666666666666</v>
      </c>
      <c r="K45" s="889">
        <f t="shared" si="5"/>
        <v>45993</v>
      </c>
      <c r="L45" s="890">
        <f>K45+9</f>
        <v>46002</v>
      </c>
      <c r="M45" s="891"/>
      <c r="N45" s="890"/>
      <c r="O45" s="891"/>
      <c r="P45" s="891"/>
      <c r="Q45" s="891">
        <f>K45+8</f>
        <v>46001</v>
      </c>
      <c r="R45" s="676">
        <f t="shared" si="6"/>
        <v>46011</v>
      </c>
      <c r="S45" s="676">
        <f t="shared" si="7"/>
        <v>46011</v>
      </c>
      <c r="T45" s="892">
        <f t="shared" si="8"/>
        <v>46011</v>
      </c>
      <c r="U45" s="341"/>
    </row>
    <row r="46" spans="1:21" s="653" customFormat="1" ht="15.75" hidden="1" customHeight="1">
      <c r="A46" s="326" t="s">
        <v>460</v>
      </c>
      <c r="B46" s="327" t="s">
        <v>521</v>
      </c>
      <c r="C46" s="328" t="s">
        <v>135</v>
      </c>
      <c r="D46" s="378">
        <v>18</v>
      </c>
      <c r="E46" s="330">
        <f t="shared" si="9"/>
        <v>45993</v>
      </c>
      <c r="F46" s="331">
        <v>0.499305555555556</v>
      </c>
      <c r="G46" s="332"/>
      <c r="H46" s="333"/>
      <c r="I46" s="334">
        <f t="shared" si="1"/>
        <v>45992</v>
      </c>
      <c r="J46" s="335">
        <v>0.66666666666666696</v>
      </c>
      <c r="K46" s="336">
        <f t="shared" si="5"/>
        <v>45994</v>
      </c>
      <c r="L46" s="337">
        <f>K46+7</f>
        <v>46001</v>
      </c>
      <c r="M46" s="338">
        <f>K46+9</f>
        <v>46003</v>
      </c>
      <c r="N46" s="337">
        <f>K46+10</f>
        <v>46004</v>
      </c>
      <c r="O46" s="338"/>
      <c r="P46" s="338"/>
      <c r="Q46" s="338"/>
      <c r="R46" s="339">
        <f t="shared" si="6"/>
        <v>46012</v>
      </c>
      <c r="S46" s="339">
        <f t="shared" si="7"/>
        <v>46012</v>
      </c>
      <c r="T46" s="340">
        <f t="shared" si="8"/>
        <v>46012</v>
      </c>
      <c r="U46" s="341"/>
    </row>
    <row r="47" spans="1:21" s="653" customFormat="1" ht="15.75" hidden="1" customHeight="1">
      <c r="A47" s="342" t="s">
        <v>142</v>
      </c>
      <c r="B47" s="327" t="s">
        <v>451</v>
      </c>
      <c r="C47" s="328" t="s">
        <v>135</v>
      </c>
      <c r="D47" s="376">
        <v>47</v>
      </c>
      <c r="E47" s="344">
        <f t="shared" si="9"/>
        <v>45996</v>
      </c>
      <c r="F47" s="331">
        <v>0.499305555555556</v>
      </c>
      <c r="G47" s="332">
        <f>E47-1</f>
        <v>45995</v>
      </c>
      <c r="H47" s="345">
        <v>0.66666666666666663</v>
      </c>
      <c r="I47" s="334">
        <f t="shared" si="1"/>
        <v>45995</v>
      </c>
      <c r="J47" s="346">
        <v>0.66666666666666696</v>
      </c>
      <c r="K47" s="336">
        <f t="shared" si="5"/>
        <v>45997</v>
      </c>
      <c r="L47" s="338"/>
      <c r="M47" s="338"/>
      <c r="N47" s="337"/>
      <c r="O47" s="338">
        <f>K47+8</f>
        <v>46005</v>
      </c>
      <c r="P47" s="338">
        <f>K47+8</f>
        <v>46005</v>
      </c>
      <c r="Q47" s="338"/>
      <c r="R47" s="339">
        <f t="shared" si="6"/>
        <v>46015</v>
      </c>
      <c r="S47" s="339">
        <f t="shared" si="7"/>
        <v>46015</v>
      </c>
      <c r="T47" s="340">
        <f t="shared" si="8"/>
        <v>46015</v>
      </c>
      <c r="U47" s="347"/>
    </row>
    <row r="48" spans="1:21" s="653" customFormat="1" ht="15.75" hidden="1" customHeight="1" thickBot="1">
      <c r="A48" s="348" t="s">
        <v>265</v>
      </c>
      <c r="B48" s="349" t="s">
        <v>545</v>
      </c>
      <c r="C48" s="350" t="s">
        <v>135</v>
      </c>
      <c r="D48" s="351">
        <v>510</v>
      </c>
      <c r="E48" s="352">
        <f t="shared" si="9"/>
        <v>45997</v>
      </c>
      <c r="F48" s="353">
        <v>0.499305555555556</v>
      </c>
      <c r="G48" s="354">
        <f>K48-2</f>
        <v>45996</v>
      </c>
      <c r="H48" s="355">
        <v>0.16597222222222222</v>
      </c>
      <c r="I48" s="356">
        <f t="shared" si="1"/>
        <v>45996</v>
      </c>
      <c r="J48" s="357">
        <v>0.66666666666666696</v>
      </c>
      <c r="K48" s="377">
        <f t="shared" si="5"/>
        <v>45998</v>
      </c>
      <c r="L48" s="358"/>
      <c r="M48" s="359">
        <f>K48+9</f>
        <v>46007</v>
      </c>
      <c r="N48" s="360">
        <f>K48+8</f>
        <v>46006</v>
      </c>
      <c r="O48" s="359">
        <f>K48+12</f>
        <v>46010</v>
      </c>
      <c r="P48" s="359">
        <f>K48+13</f>
        <v>46011</v>
      </c>
      <c r="Q48" s="359"/>
      <c r="R48" s="361"/>
      <c r="S48" s="361"/>
      <c r="T48" s="362"/>
      <c r="U48" s="363">
        <f>K48+10</f>
        <v>46008</v>
      </c>
    </row>
    <row r="49" spans="1:21" s="653" customFormat="1" ht="15.75" hidden="1" customHeight="1">
      <c r="A49" s="310" t="s">
        <v>198</v>
      </c>
      <c r="B49" s="311" t="s">
        <v>613</v>
      </c>
      <c r="C49" s="312" t="s">
        <v>135</v>
      </c>
      <c r="D49" s="372">
        <v>69</v>
      </c>
      <c r="E49" s="313">
        <f t="shared" si="9"/>
        <v>45998</v>
      </c>
      <c r="F49" s="314">
        <v>0.499305555555556</v>
      </c>
      <c r="G49" s="315">
        <f>K49-2</f>
        <v>45997</v>
      </c>
      <c r="H49" s="316">
        <v>0.99930555555555556</v>
      </c>
      <c r="I49" s="317">
        <f t="shared" si="1"/>
        <v>45997</v>
      </c>
      <c r="J49" s="318">
        <v>0.66666666666666696</v>
      </c>
      <c r="K49" s="319">
        <f t="shared" si="5"/>
        <v>45999</v>
      </c>
      <c r="L49" s="320"/>
      <c r="M49" s="321"/>
      <c r="N49" s="322"/>
      <c r="O49" s="321">
        <f>K49+9</f>
        <v>46008</v>
      </c>
      <c r="P49" s="321">
        <f>K49+10</f>
        <v>46009</v>
      </c>
      <c r="Q49" s="321"/>
      <c r="R49" s="323">
        <f t="shared" si="6"/>
        <v>46017</v>
      </c>
      <c r="S49" s="323">
        <f t="shared" si="7"/>
        <v>46017</v>
      </c>
      <c r="T49" s="324">
        <f t="shared" si="8"/>
        <v>46017</v>
      </c>
      <c r="U49" s="325"/>
    </row>
    <row r="50" spans="1:21" s="653" customFormat="1" ht="15.75" hidden="1" customHeight="1">
      <c r="A50" s="326" t="s">
        <v>460</v>
      </c>
      <c r="B50" s="373" t="s">
        <v>452</v>
      </c>
      <c r="C50" s="374" t="s">
        <v>135</v>
      </c>
      <c r="D50" s="375">
        <v>49</v>
      </c>
      <c r="E50" s="330">
        <f t="shared" si="9"/>
        <v>45999</v>
      </c>
      <c r="F50" s="331">
        <v>6.9444444444444447E-4</v>
      </c>
      <c r="G50" s="511"/>
      <c r="H50" s="886"/>
      <c r="I50" s="887">
        <f t="shared" si="1"/>
        <v>45998</v>
      </c>
      <c r="J50" s="888">
        <v>0.16666666666666666</v>
      </c>
      <c r="K50" s="889">
        <f t="shared" si="5"/>
        <v>46000</v>
      </c>
      <c r="L50" s="890">
        <f>K50+9</f>
        <v>46009</v>
      </c>
      <c r="M50" s="891"/>
      <c r="N50" s="890"/>
      <c r="O50" s="891"/>
      <c r="P50" s="891"/>
      <c r="Q50" s="891">
        <f>K50+8</f>
        <v>46008</v>
      </c>
      <c r="R50" s="676">
        <f t="shared" si="6"/>
        <v>46018</v>
      </c>
      <c r="S50" s="676">
        <f t="shared" si="7"/>
        <v>46018</v>
      </c>
      <c r="T50" s="892">
        <f t="shared" si="8"/>
        <v>46018</v>
      </c>
      <c r="U50" s="341"/>
    </row>
    <row r="51" spans="1:21" s="293" customFormat="1" ht="15.75" hidden="1" customHeight="1">
      <c r="A51" s="654" t="s">
        <v>142</v>
      </c>
      <c r="B51" s="201" t="s">
        <v>603</v>
      </c>
      <c r="C51" s="202" t="s">
        <v>135</v>
      </c>
      <c r="D51" s="203">
        <v>11</v>
      </c>
      <c r="E51" s="655">
        <f t="shared" si="9"/>
        <v>46000</v>
      </c>
      <c r="F51" s="656">
        <v>0.499305555555556</v>
      </c>
      <c r="G51" s="204"/>
      <c r="H51" s="207"/>
      <c r="I51" s="208">
        <f t="shared" si="1"/>
        <v>45999</v>
      </c>
      <c r="J51" s="206">
        <v>0.66666666666666696</v>
      </c>
      <c r="K51" s="657">
        <f t="shared" si="5"/>
        <v>46001</v>
      </c>
      <c r="L51" s="155">
        <f>K51+7</f>
        <v>46008</v>
      </c>
      <c r="M51" s="154">
        <f>K51+9</f>
        <v>46010</v>
      </c>
      <c r="N51" s="155">
        <f>K51+10</f>
        <v>46011</v>
      </c>
      <c r="O51" s="154"/>
      <c r="P51" s="154"/>
      <c r="Q51" s="154"/>
      <c r="R51" s="152">
        <f t="shared" si="6"/>
        <v>46019</v>
      </c>
      <c r="S51" s="152">
        <f t="shared" si="7"/>
        <v>46019</v>
      </c>
      <c r="T51" s="213">
        <f t="shared" si="8"/>
        <v>46019</v>
      </c>
      <c r="U51" s="658"/>
    </row>
    <row r="52" spans="1:21" s="653" customFormat="1" ht="15.75" hidden="1" customHeight="1">
      <c r="A52" s="326" t="s">
        <v>265</v>
      </c>
      <c r="B52" s="327" t="s">
        <v>442</v>
      </c>
      <c r="C52" s="328" t="s">
        <v>135</v>
      </c>
      <c r="D52" s="378">
        <v>56</v>
      </c>
      <c r="E52" s="330">
        <f t="shared" si="9"/>
        <v>46003</v>
      </c>
      <c r="F52" s="331">
        <v>0.499305555555556</v>
      </c>
      <c r="G52" s="332">
        <f>E52-1</f>
        <v>46002</v>
      </c>
      <c r="H52" s="333">
        <v>0.66666666666666663</v>
      </c>
      <c r="I52" s="334">
        <f t="shared" si="1"/>
        <v>46002</v>
      </c>
      <c r="J52" s="335">
        <v>0.66666666666666696</v>
      </c>
      <c r="K52" s="336">
        <f t="shared" si="5"/>
        <v>46004</v>
      </c>
      <c r="L52" s="337"/>
      <c r="M52" s="338"/>
      <c r="N52" s="337"/>
      <c r="O52" s="338">
        <f>K52+8</f>
        <v>46012</v>
      </c>
      <c r="P52" s="338">
        <f>K52+8</f>
        <v>46012</v>
      </c>
      <c r="Q52" s="338"/>
      <c r="R52" s="339">
        <f t="shared" si="6"/>
        <v>46022</v>
      </c>
      <c r="S52" s="339">
        <f t="shared" si="7"/>
        <v>46022</v>
      </c>
      <c r="T52" s="340">
        <f t="shared" si="8"/>
        <v>46022</v>
      </c>
      <c r="U52" s="341"/>
    </row>
    <row r="53" spans="1:21" s="653" customFormat="1" ht="15.75" hidden="1" customHeight="1" thickBot="1">
      <c r="A53" s="348" t="s">
        <v>198</v>
      </c>
      <c r="B53" s="700" t="s">
        <v>590</v>
      </c>
      <c r="C53" s="701" t="s">
        <v>135</v>
      </c>
      <c r="D53" s="702">
        <v>76</v>
      </c>
      <c r="E53" s="352">
        <f t="shared" si="9"/>
        <v>46004</v>
      </c>
      <c r="F53" s="355">
        <v>0.499305555555556</v>
      </c>
      <c r="G53" s="703">
        <f>K53-2</f>
        <v>46003</v>
      </c>
      <c r="H53" s="704">
        <v>0.16597222222222222</v>
      </c>
      <c r="I53" s="705">
        <f t="shared" si="1"/>
        <v>46003</v>
      </c>
      <c r="J53" s="706">
        <v>0.66666666666666696</v>
      </c>
      <c r="K53" s="707">
        <f t="shared" si="5"/>
        <v>46005</v>
      </c>
      <c r="L53" s="359"/>
      <c r="M53" s="359">
        <f>K53+9</f>
        <v>46014</v>
      </c>
      <c r="N53" s="360">
        <f>K53+8</f>
        <v>46013</v>
      </c>
      <c r="O53" s="359">
        <f>K53+12</f>
        <v>46017</v>
      </c>
      <c r="P53" s="359">
        <f>K53+12</f>
        <v>46017</v>
      </c>
      <c r="Q53" s="359"/>
      <c r="R53" s="361">
        <f t="shared" si="6"/>
        <v>46023</v>
      </c>
      <c r="S53" s="361">
        <f t="shared" si="7"/>
        <v>46023</v>
      </c>
      <c r="T53" s="362">
        <f t="shared" si="8"/>
        <v>46023</v>
      </c>
      <c r="U53" s="708">
        <f>K53+10</f>
        <v>46015</v>
      </c>
    </row>
    <row r="54" spans="1:21">
      <c r="A54" s="893"/>
    </row>
    <row r="55" spans="1:21">
      <c r="A55" s="307" t="s">
        <v>171</v>
      </c>
    </row>
  </sheetData>
  <mergeCells count="11">
    <mergeCell ref="A1:U1"/>
    <mergeCell ref="A2:U2"/>
    <mergeCell ref="A3:U3"/>
    <mergeCell ref="A4:U4"/>
    <mergeCell ref="L7:N7"/>
    <mergeCell ref="O7:U7"/>
    <mergeCell ref="I8:J8"/>
    <mergeCell ref="B7:D8"/>
    <mergeCell ref="E8:F8"/>
    <mergeCell ref="G8:H8"/>
    <mergeCell ref="E7:J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activeCell="A31" sqref="A31"/>
    </sheetView>
  </sheetViews>
  <sheetFormatPr defaultRowHeight="14.25"/>
  <cols>
    <col min="1" max="1" width="20" style="17" customWidth="1"/>
    <col min="2" max="2" width="9.42578125" style="17" customWidth="1"/>
    <col min="3" max="4" width="15" style="17" customWidth="1"/>
    <col min="5" max="5" width="14.7109375" style="17" customWidth="1"/>
    <col min="6" max="9" width="15" style="17" customWidth="1"/>
    <col min="10" max="16384" width="9.140625" style="17"/>
  </cols>
  <sheetData>
    <row r="1" spans="1:29" s="6" customFormat="1" ht="26.25">
      <c r="A1" s="1159" t="s">
        <v>158</v>
      </c>
      <c r="B1" s="1159"/>
      <c r="C1" s="1159"/>
      <c r="D1" s="1159"/>
      <c r="E1" s="1159"/>
      <c r="F1" s="1159"/>
      <c r="G1" s="1159"/>
      <c r="H1" s="1159"/>
      <c r="I1" s="1159"/>
    </row>
    <row r="2" spans="1:29" s="7" customFormat="1" ht="18.75">
      <c r="A2" s="1160" t="s">
        <v>746</v>
      </c>
      <c r="B2" s="1160"/>
      <c r="C2" s="1160"/>
      <c r="D2" s="1160"/>
      <c r="E2" s="1160"/>
      <c r="F2" s="1160"/>
      <c r="G2" s="1160"/>
      <c r="H2" s="1160"/>
      <c r="I2" s="1160"/>
    </row>
    <row r="3" spans="1:29" s="7" customFormat="1" ht="19.5" thickBot="1">
      <c r="A3" s="1161" t="s">
        <v>163</v>
      </c>
      <c r="B3" s="1161"/>
      <c r="C3" s="1161"/>
      <c r="D3" s="1161"/>
      <c r="E3" s="1161"/>
      <c r="F3" s="1161"/>
      <c r="G3" s="1161"/>
      <c r="H3" s="1161"/>
      <c r="I3" s="1161"/>
    </row>
    <row r="4" spans="1:29" s="13" customFormat="1" ht="24" customHeight="1" thickTop="1">
      <c r="A4" s="1232" t="s">
        <v>75</v>
      </c>
      <c r="B4" s="1232"/>
      <c r="C4" s="1232"/>
      <c r="D4" s="1232"/>
      <c r="E4" s="1232"/>
      <c r="F4" s="1232"/>
      <c r="G4" s="1232"/>
      <c r="H4" s="1232"/>
      <c r="I4" s="1232"/>
    </row>
    <row r="5" spans="1:29" s="18" customFormat="1" ht="12.75">
      <c r="A5" s="36" t="s">
        <v>90</v>
      </c>
    </row>
    <row r="6" spans="1:29" s="18" customFormat="1" ht="12.75">
      <c r="A6" s="36"/>
      <c r="C6" s="38"/>
      <c r="D6" s="38"/>
      <c r="E6" s="38"/>
      <c r="H6" s="302" t="s">
        <v>47</v>
      </c>
      <c r="I6" s="303">
        <f ca="1">TODAY()</f>
        <v>45954</v>
      </c>
    </row>
    <row r="7" spans="1:29" ht="15" thickBot="1"/>
    <row r="8" spans="1:29">
      <c r="A8" s="1236" t="s">
        <v>619</v>
      </c>
      <c r="B8" s="1233" t="s">
        <v>33</v>
      </c>
      <c r="C8" s="1233" t="s">
        <v>620</v>
      </c>
      <c r="D8" s="1233" t="s">
        <v>25</v>
      </c>
      <c r="E8" s="1233"/>
      <c r="F8" s="1233"/>
      <c r="G8" s="1233"/>
      <c r="H8" s="1233"/>
      <c r="I8" s="1235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1237"/>
      <c r="B9" s="1234"/>
      <c r="C9" s="1234"/>
      <c r="D9" s="1122" t="s">
        <v>112</v>
      </c>
      <c r="E9" s="1122" t="s">
        <v>4</v>
      </c>
      <c r="F9" s="1122" t="s">
        <v>7</v>
      </c>
      <c r="G9" s="1122" t="s">
        <v>26</v>
      </c>
      <c r="H9" s="1122" t="s">
        <v>22</v>
      </c>
      <c r="I9" s="1093" t="s">
        <v>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s="225" customFormat="1">
      <c r="A10" s="897" t="s">
        <v>645</v>
      </c>
      <c r="B10" s="1094" t="s">
        <v>754</v>
      </c>
      <c r="C10" s="1095">
        <v>45966</v>
      </c>
      <c r="D10" s="1095">
        <f>C10+2</f>
        <v>45968</v>
      </c>
      <c r="E10" s="1095">
        <f>C10+9</f>
        <v>45975</v>
      </c>
      <c r="F10" s="1096">
        <f>C10+11</f>
        <v>45977</v>
      </c>
      <c r="G10" s="1096">
        <f>D10+12</f>
        <v>45980</v>
      </c>
      <c r="H10" s="1097">
        <f>C10+13</f>
        <v>45979</v>
      </c>
      <c r="I10" s="1098">
        <f>C10+14</f>
        <v>45980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5" customFormat="1">
      <c r="A11" s="897" t="s">
        <v>647</v>
      </c>
      <c r="B11" s="1094" t="s">
        <v>755</v>
      </c>
      <c r="C11" s="1095">
        <f>C10+7</f>
        <v>45973</v>
      </c>
      <c r="D11" s="1095">
        <f>D10+7</f>
        <v>45975</v>
      </c>
      <c r="E11" s="1095">
        <f t="shared" ref="E11:E26" si="0">C11+9</f>
        <v>45982</v>
      </c>
      <c r="F11" s="1096">
        <f>F10+7</f>
        <v>45984</v>
      </c>
      <c r="G11" s="1096">
        <f t="shared" ref="G11:G26" si="1">D11+12</f>
        <v>45987</v>
      </c>
      <c r="H11" s="1097">
        <f>H10+7</f>
        <v>45986</v>
      </c>
      <c r="I11" s="1098">
        <f>I10+7</f>
        <v>45987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s="225" customFormat="1">
      <c r="A12" s="897" t="s">
        <v>621</v>
      </c>
      <c r="B12" s="1094" t="s">
        <v>655</v>
      </c>
      <c r="C12" s="1095">
        <f>C11+7</f>
        <v>45980</v>
      </c>
      <c r="D12" s="1095">
        <f>D11+7</f>
        <v>45982</v>
      </c>
      <c r="E12" s="1095">
        <f t="shared" si="0"/>
        <v>45989</v>
      </c>
      <c r="F12" s="1096">
        <f t="shared" ref="F12:I22" si="2">F11+7</f>
        <v>45991</v>
      </c>
      <c r="G12" s="1096">
        <f t="shared" si="1"/>
        <v>45994</v>
      </c>
      <c r="H12" s="1097">
        <f t="shared" ref="H12:I21" si="3">H11+7</f>
        <v>45993</v>
      </c>
      <c r="I12" s="1098">
        <f t="shared" si="3"/>
        <v>45994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225" customFormat="1">
      <c r="A13" s="897" t="s">
        <v>646</v>
      </c>
      <c r="B13" s="1094" t="s">
        <v>756</v>
      </c>
      <c r="C13" s="1095">
        <f t="shared" ref="C13:C26" si="4">C12+7</f>
        <v>45987</v>
      </c>
      <c r="D13" s="1095">
        <f t="shared" ref="D13:D26" si="5">D12+7</f>
        <v>45989</v>
      </c>
      <c r="E13" s="1095">
        <f t="shared" si="0"/>
        <v>45996</v>
      </c>
      <c r="F13" s="1096">
        <f t="shared" si="2"/>
        <v>45998</v>
      </c>
      <c r="G13" s="1096">
        <f t="shared" si="1"/>
        <v>46001</v>
      </c>
      <c r="H13" s="1097">
        <f t="shared" si="3"/>
        <v>46000</v>
      </c>
      <c r="I13" s="1098">
        <f t="shared" si="3"/>
        <v>46001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225" customFormat="1">
      <c r="A14" s="897" t="s">
        <v>622</v>
      </c>
      <c r="B14" s="1094" t="s">
        <v>757</v>
      </c>
      <c r="C14" s="1095">
        <f t="shared" si="4"/>
        <v>45994</v>
      </c>
      <c r="D14" s="1095">
        <f t="shared" si="5"/>
        <v>45996</v>
      </c>
      <c r="E14" s="1095">
        <f t="shared" si="0"/>
        <v>46003</v>
      </c>
      <c r="F14" s="1096">
        <f t="shared" si="2"/>
        <v>46005</v>
      </c>
      <c r="G14" s="1096">
        <f t="shared" si="1"/>
        <v>46008</v>
      </c>
      <c r="H14" s="1097">
        <f t="shared" si="3"/>
        <v>46007</v>
      </c>
      <c r="I14" s="1098">
        <f t="shared" si="3"/>
        <v>46008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225" customFormat="1">
      <c r="A15" s="897" t="s">
        <v>647</v>
      </c>
      <c r="B15" s="1094" t="s">
        <v>758</v>
      </c>
      <c r="C15" s="1095">
        <f t="shared" si="4"/>
        <v>46001</v>
      </c>
      <c r="D15" s="1095">
        <f t="shared" si="5"/>
        <v>46003</v>
      </c>
      <c r="E15" s="1095">
        <f t="shared" si="0"/>
        <v>46010</v>
      </c>
      <c r="F15" s="1096">
        <f t="shared" si="2"/>
        <v>46012</v>
      </c>
      <c r="G15" s="1096">
        <f t="shared" si="1"/>
        <v>46015</v>
      </c>
      <c r="H15" s="1097">
        <f t="shared" si="3"/>
        <v>46014</v>
      </c>
      <c r="I15" s="1098">
        <f t="shared" si="3"/>
        <v>46015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225" customFormat="1">
      <c r="A16" s="897" t="s">
        <v>621</v>
      </c>
      <c r="B16" s="1094" t="s">
        <v>705</v>
      </c>
      <c r="C16" s="1095">
        <f t="shared" si="4"/>
        <v>46008</v>
      </c>
      <c r="D16" s="1095">
        <f t="shared" si="5"/>
        <v>46010</v>
      </c>
      <c r="E16" s="1095">
        <f t="shared" si="0"/>
        <v>46017</v>
      </c>
      <c r="F16" s="1096">
        <f t="shared" si="2"/>
        <v>46019</v>
      </c>
      <c r="G16" s="1096">
        <f t="shared" si="1"/>
        <v>46022</v>
      </c>
      <c r="H16" s="1097">
        <f t="shared" si="3"/>
        <v>46021</v>
      </c>
      <c r="I16" s="1098">
        <f t="shared" si="3"/>
        <v>46022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225" customFormat="1">
      <c r="A17" s="897" t="s">
        <v>646</v>
      </c>
      <c r="B17" s="1094" t="s">
        <v>759</v>
      </c>
      <c r="C17" s="1095">
        <f t="shared" si="4"/>
        <v>46015</v>
      </c>
      <c r="D17" s="1095">
        <f t="shared" si="5"/>
        <v>46017</v>
      </c>
      <c r="E17" s="1095">
        <f t="shared" si="0"/>
        <v>46024</v>
      </c>
      <c r="F17" s="1096">
        <f t="shared" si="2"/>
        <v>46026</v>
      </c>
      <c r="G17" s="1096">
        <f t="shared" si="1"/>
        <v>46029</v>
      </c>
      <c r="H17" s="1097">
        <f t="shared" si="3"/>
        <v>46028</v>
      </c>
      <c r="I17" s="1098">
        <f t="shared" si="3"/>
        <v>46029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25" customFormat="1">
      <c r="A18" s="897" t="s">
        <v>645</v>
      </c>
      <c r="B18" s="1094" t="s">
        <v>759</v>
      </c>
      <c r="C18" s="1095">
        <f t="shared" si="4"/>
        <v>46022</v>
      </c>
      <c r="D18" s="1095">
        <f t="shared" si="5"/>
        <v>46024</v>
      </c>
      <c r="E18" s="1095">
        <f t="shared" si="0"/>
        <v>46031</v>
      </c>
      <c r="F18" s="1096">
        <f t="shared" si="2"/>
        <v>46033</v>
      </c>
      <c r="G18" s="1096">
        <f t="shared" si="1"/>
        <v>46036</v>
      </c>
      <c r="H18" s="1097">
        <f t="shared" si="3"/>
        <v>46035</v>
      </c>
      <c r="I18" s="1098">
        <f t="shared" si="3"/>
        <v>46036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225" customFormat="1">
      <c r="A19" s="897" t="s">
        <v>647</v>
      </c>
      <c r="B19" s="1094" t="s">
        <v>754</v>
      </c>
      <c r="C19" s="1095">
        <f t="shared" si="4"/>
        <v>46029</v>
      </c>
      <c r="D19" s="1095">
        <f t="shared" si="5"/>
        <v>46031</v>
      </c>
      <c r="E19" s="1095">
        <f t="shared" si="0"/>
        <v>46038</v>
      </c>
      <c r="F19" s="1096">
        <f t="shared" si="2"/>
        <v>46040</v>
      </c>
      <c r="G19" s="1096">
        <f t="shared" si="1"/>
        <v>46043</v>
      </c>
      <c r="H19" s="1097">
        <f t="shared" si="3"/>
        <v>46042</v>
      </c>
      <c r="I19" s="1098">
        <f t="shared" si="3"/>
        <v>46043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225" customFormat="1">
      <c r="A20" s="897" t="s">
        <v>621</v>
      </c>
      <c r="B20" s="1094" t="s">
        <v>710</v>
      </c>
      <c r="C20" s="1095">
        <f t="shared" si="4"/>
        <v>46036</v>
      </c>
      <c r="D20" s="1095">
        <f t="shared" si="5"/>
        <v>46038</v>
      </c>
      <c r="E20" s="1095">
        <f t="shared" si="0"/>
        <v>46045</v>
      </c>
      <c r="F20" s="1096">
        <f t="shared" si="2"/>
        <v>46047</v>
      </c>
      <c r="G20" s="1096">
        <f t="shared" si="1"/>
        <v>46050</v>
      </c>
      <c r="H20" s="1097">
        <f t="shared" si="3"/>
        <v>46049</v>
      </c>
      <c r="I20" s="1098">
        <f t="shared" si="3"/>
        <v>46050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225" customFormat="1">
      <c r="A21" s="897" t="s">
        <v>646</v>
      </c>
      <c r="B21" s="1094" t="s">
        <v>760</v>
      </c>
      <c r="C21" s="1095">
        <f t="shared" si="4"/>
        <v>46043</v>
      </c>
      <c r="D21" s="1095">
        <f t="shared" si="5"/>
        <v>46045</v>
      </c>
      <c r="E21" s="1095">
        <f t="shared" si="0"/>
        <v>46052</v>
      </c>
      <c r="F21" s="1096">
        <f t="shared" si="2"/>
        <v>46054</v>
      </c>
      <c r="G21" s="1096">
        <f t="shared" si="1"/>
        <v>46057</v>
      </c>
      <c r="H21" s="1097">
        <f t="shared" si="3"/>
        <v>46056</v>
      </c>
      <c r="I21" s="1098">
        <f t="shared" si="3"/>
        <v>46057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293" customFormat="1">
      <c r="A22" s="897" t="s">
        <v>645</v>
      </c>
      <c r="B22" s="1094" t="s">
        <v>760</v>
      </c>
      <c r="C22" s="1095">
        <f t="shared" si="4"/>
        <v>46050</v>
      </c>
      <c r="D22" s="1095">
        <f t="shared" si="5"/>
        <v>46052</v>
      </c>
      <c r="E22" s="1095">
        <f t="shared" si="0"/>
        <v>46059</v>
      </c>
      <c r="F22" s="1096">
        <f t="shared" si="2"/>
        <v>46061</v>
      </c>
      <c r="G22" s="1096">
        <f t="shared" si="1"/>
        <v>46064</v>
      </c>
      <c r="H22" s="1097">
        <f t="shared" si="2"/>
        <v>46063</v>
      </c>
      <c r="I22" s="1098">
        <f t="shared" si="2"/>
        <v>46064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s="293" customFormat="1">
      <c r="A23" s="897" t="s">
        <v>647</v>
      </c>
      <c r="B23" s="1094" t="s">
        <v>756</v>
      </c>
      <c r="C23" s="1095">
        <f t="shared" si="4"/>
        <v>46057</v>
      </c>
      <c r="D23" s="1095">
        <f t="shared" si="5"/>
        <v>46059</v>
      </c>
      <c r="E23" s="1095">
        <f t="shared" si="0"/>
        <v>46066</v>
      </c>
      <c r="F23" s="1096">
        <f t="shared" ref="F23:I23" si="6">F22+7</f>
        <v>46068</v>
      </c>
      <c r="G23" s="1096">
        <f t="shared" si="1"/>
        <v>46071</v>
      </c>
      <c r="H23" s="1097">
        <f t="shared" si="6"/>
        <v>46070</v>
      </c>
      <c r="I23" s="1098">
        <f t="shared" si="6"/>
        <v>46071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s="293" customFormat="1">
      <c r="A24" s="897" t="s">
        <v>621</v>
      </c>
      <c r="B24" s="1094" t="s">
        <v>761</v>
      </c>
      <c r="C24" s="1095">
        <f t="shared" si="4"/>
        <v>46064</v>
      </c>
      <c r="D24" s="1095">
        <f t="shared" si="5"/>
        <v>46066</v>
      </c>
      <c r="E24" s="1095">
        <f t="shared" si="0"/>
        <v>46073</v>
      </c>
      <c r="F24" s="1096">
        <f t="shared" ref="F24:I24" si="7">F23+7</f>
        <v>46075</v>
      </c>
      <c r="G24" s="1096">
        <f t="shared" si="1"/>
        <v>46078</v>
      </c>
      <c r="H24" s="1097">
        <f t="shared" si="7"/>
        <v>46077</v>
      </c>
      <c r="I24" s="1098">
        <f t="shared" si="7"/>
        <v>46078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293" customFormat="1">
      <c r="A25" s="897" t="s">
        <v>646</v>
      </c>
      <c r="B25" s="1094" t="s">
        <v>762</v>
      </c>
      <c r="C25" s="1095">
        <f t="shared" si="4"/>
        <v>46071</v>
      </c>
      <c r="D25" s="1095">
        <f t="shared" si="5"/>
        <v>46073</v>
      </c>
      <c r="E25" s="1095">
        <f t="shared" si="0"/>
        <v>46080</v>
      </c>
      <c r="F25" s="1096">
        <f t="shared" ref="F25:I25" si="8">F24+7</f>
        <v>46082</v>
      </c>
      <c r="G25" s="1096">
        <f t="shared" si="1"/>
        <v>46085</v>
      </c>
      <c r="H25" s="1097">
        <f t="shared" si="8"/>
        <v>46084</v>
      </c>
      <c r="I25" s="1098">
        <f t="shared" si="8"/>
        <v>46085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293" customFormat="1" ht="15" thickBot="1">
      <c r="A26" s="907" t="s">
        <v>645</v>
      </c>
      <c r="B26" s="987" t="s">
        <v>762</v>
      </c>
      <c r="C26" s="803">
        <f t="shared" si="4"/>
        <v>46078</v>
      </c>
      <c r="D26" s="803">
        <f t="shared" si="5"/>
        <v>46080</v>
      </c>
      <c r="E26" s="803">
        <f t="shared" si="0"/>
        <v>46087</v>
      </c>
      <c r="F26" s="548">
        <f>F22+7</f>
        <v>46068</v>
      </c>
      <c r="G26" s="548">
        <f t="shared" si="1"/>
        <v>46092</v>
      </c>
      <c r="H26" s="431">
        <f>H22+7</f>
        <v>46070</v>
      </c>
      <c r="I26" s="1099">
        <f>I22+7</f>
        <v>46071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>
      <c r="A27" s="905"/>
      <c r="B27" s="906"/>
      <c r="C27" s="124"/>
      <c r="D27" s="124"/>
      <c r="E27" s="124"/>
      <c r="F27" s="125"/>
      <c r="G27" s="125"/>
      <c r="H27" s="126"/>
      <c r="I27" s="12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>
      <c r="A28" s="402" t="s">
        <v>623</v>
      </c>
      <c r="B28" s="123"/>
      <c r="C28" s="123"/>
      <c r="D28" s="123"/>
      <c r="E28" s="123"/>
      <c r="F28" s="122"/>
      <c r="G28" s="122"/>
      <c r="H28" s="122"/>
      <c r="I28" s="12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>
      <c r="A29" s="402" t="s">
        <v>624</v>
      </c>
      <c r="B29" s="123"/>
      <c r="C29" s="123"/>
      <c r="D29" s="123"/>
      <c r="E29" s="123"/>
      <c r="F29" s="122"/>
      <c r="G29" s="122"/>
      <c r="H29" s="122"/>
      <c r="I29" s="1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>
      <c r="A30" s="402" t="s">
        <v>625</v>
      </c>
      <c r="B30" s="123"/>
      <c r="C30" s="123"/>
      <c r="D30" s="123"/>
      <c r="E30" s="123"/>
      <c r="F30" s="122"/>
      <c r="G30" s="122"/>
      <c r="H30" s="122"/>
      <c r="I30" s="1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>
      <c r="A31" s="157" t="s">
        <v>171</v>
      </c>
      <c r="B31" s="123"/>
      <c r="C31" s="123"/>
      <c r="D31" s="123"/>
      <c r="E31" s="123"/>
      <c r="F31" s="122"/>
      <c r="G31" s="122"/>
      <c r="H31" s="122"/>
      <c r="I31" s="1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workbookViewId="0">
      <selection activeCell="A22" sqref="A22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59" t="s">
        <v>158</v>
      </c>
      <c r="B1" s="1159"/>
      <c r="C1" s="1159"/>
      <c r="D1" s="1159"/>
      <c r="E1" s="1159"/>
      <c r="F1" s="1159"/>
      <c r="G1" s="1159"/>
    </row>
    <row r="2" spans="1:21" s="7" customFormat="1" ht="18.75">
      <c r="A2" s="1160" t="s">
        <v>746</v>
      </c>
      <c r="B2" s="1160"/>
      <c r="C2" s="1160"/>
      <c r="D2" s="1160"/>
      <c r="E2" s="1160"/>
      <c r="F2" s="1160"/>
      <c r="G2" s="1160"/>
    </row>
    <row r="3" spans="1:21" s="7" customFormat="1" ht="19.5" thickBot="1">
      <c r="A3" s="1161" t="s">
        <v>163</v>
      </c>
      <c r="B3" s="1161"/>
      <c r="C3" s="1161"/>
      <c r="D3" s="1161"/>
      <c r="E3" s="1161"/>
      <c r="F3" s="1161"/>
      <c r="G3" s="1161"/>
    </row>
    <row r="4" spans="1:21" s="8" customFormat="1" ht="25.5" customHeight="1" thickTop="1">
      <c r="A4" s="1173" t="s">
        <v>20</v>
      </c>
      <c r="B4" s="1173"/>
      <c r="C4" s="1173"/>
      <c r="D4" s="1173"/>
      <c r="E4" s="1173"/>
      <c r="F4" s="1173"/>
      <c r="G4" s="1173"/>
    </row>
    <row r="5" spans="1:21" s="2" customFormat="1" ht="15" customHeight="1">
      <c r="G5" s="28"/>
    </row>
    <row r="6" spans="1:21" s="2" customFormat="1" ht="16.5" customHeight="1" thickBot="1">
      <c r="A6" s="29" t="s">
        <v>90</v>
      </c>
      <c r="B6" s="29"/>
      <c r="C6" s="10"/>
      <c r="D6" s="10"/>
      <c r="E6" s="10"/>
      <c r="F6" s="302" t="s">
        <v>47</v>
      </c>
      <c r="G6" s="303">
        <f ca="1">TODAY()</f>
        <v>45954</v>
      </c>
    </row>
    <row r="7" spans="1:21" s="2" customFormat="1" ht="12.75">
      <c r="A7" s="1238" t="s">
        <v>49</v>
      </c>
      <c r="B7" s="1242" t="s">
        <v>82</v>
      </c>
      <c r="C7" s="1119" t="s">
        <v>224</v>
      </c>
      <c r="D7" s="1240" t="s">
        <v>25</v>
      </c>
      <c r="E7" s="1240"/>
      <c r="F7" s="1240"/>
      <c r="G7" s="12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39"/>
      <c r="B8" s="1243"/>
      <c r="C8" s="1062" t="s">
        <v>255</v>
      </c>
      <c r="D8" s="1063" t="s">
        <v>243</v>
      </c>
      <c r="E8" s="1063" t="s">
        <v>312</v>
      </c>
      <c r="F8" s="1063" t="s">
        <v>244</v>
      </c>
      <c r="G8" s="429" t="s">
        <v>245</v>
      </c>
    </row>
    <row r="9" spans="1:21" s="223" customFormat="1" ht="15" customHeight="1">
      <c r="A9" s="220" t="s">
        <v>712</v>
      </c>
      <c r="B9" s="1064" t="s">
        <v>714</v>
      </c>
      <c r="C9" s="1065">
        <v>45959</v>
      </c>
      <c r="D9" s="1065">
        <f t="shared" ref="D9:D19" si="0">C9+7</f>
        <v>45966</v>
      </c>
      <c r="E9" s="1065">
        <f t="shared" ref="E9:E19" si="1">C9+8</f>
        <v>45967</v>
      </c>
      <c r="F9" s="1065">
        <f t="shared" ref="F9:F19" si="2">C9+9</f>
        <v>45968</v>
      </c>
      <c r="G9" s="222">
        <f t="shared" ref="G9:G19" si="3">C9+9</f>
        <v>45968</v>
      </c>
      <c r="H9" s="8" t="s">
        <v>779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24" customFormat="1" ht="15.75" customHeight="1">
      <c r="A10" s="220" t="s">
        <v>713</v>
      </c>
      <c r="B10" s="1064" t="s">
        <v>715</v>
      </c>
      <c r="C10" s="1065">
        <f>C9+7</f>
        <v>45966</v>
      </c>
      <c r="D10" s="1065">
        <f t="shared" si="0"/>
        <v>45973</v>
      </c>
      <c r="E10" s="1065">
        <f t="shared" si="1"/>
        <v>45974</v>
      </c>
      <c r="F10" s="1065">
        <f t="shared" si="2"/>
        <v>45975</v>
      </c>
      <c r="G10" s="222">
        <f t="shared" si="3"/>
        <v>45975</v>
      </c>
      <c r="H10" s="1057"/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224" customFormat="1" ht="15.75" customHeight="1">
      <c r="A11" s="220" t="s">
        <v>654</v>
      </c>
      <c r="B11" s="1064" t="s">
        <v>716</v>
      </c>
      <c r="C11" s="1065">
        <f t="shared" ref="C11:C19" si="4">C10+7</f>
        <v>45973</v>
      </c>
      <c r="D11" s="1065">
        <f t="shared" si="0"/>
        <v>45980</v>
      </c>
      <c r="E11" s="1065">
        <f t="shared" si="1"/>
        <v>45981</v>
      </c>
      <c r="F11" s="1065">
        <f t="shared" si="2"/>
        <v>45982</v>
      </c>
      <c r="G11" s="222">
        <f t="shared" si="3"/>
        <v>45982</v>
      </c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224" customFormat="1" ht="15.75" customHeight="1">
      <c r="A12" s="220" t="s">
        <v>712</v>
      </c>
      <c r="B12" s="1064" t="s">
        <v>717</v>
      </c>
      <c r="C12" s="1065">
        <f t="shared" si="4"/>
        <v>45980</v>
      </c>
      <c r="D12" s="1065">
        <f t="shared" si="0"/>
        <v>45987</v>
      </c>
      <c r="E12" s="1065">
        <f t="shared" si="1"/>
        <v>45988</v>
      </c>
      <c r="F12" s="1065">
        <f t="shared" si="2"/>
        <v>45989</v>
      </c>
      <c r="G12" s="222">
        <f t="shared" si="3"/>
        <v>45989</v>
      </c>
      <c r="H12" s="8" t="s">
        <v>743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24" customFormat="1" ht="15.75" customHeight="1">
      <c r="A13" s="220" t="s">
        <v>713</v>
      </c>
      <c r="B13" s="1064" t="s">
        <v>718</v>
      </c>
      <c r="C13" s="1065">
        <f t="shared" si="4"/>
        <v>45987</v>
      </c>
      <c r="D13" s="1065">
        <f t="shared" si="0"/>
        <v>45994</v>
      </c>
      <c r="E13" s="1065">
        <f t="shared" si="1"/>
        <v>45995</v>
      </c>
      <c r="F13" s="1065">
        <f t="shared" si="2"/>
        <v>45996</v>
      </c>
      <c r="G13" s="222">
        <f t="shared" si="3"/>
        <v>45996</v>
      </c>
      <c r="H13" s="8"/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24" customFormat="1" ht="15.75">
      <c r="A14" s="220" t="s">
        <v>654</v>
      </c>
      <c r="B14" s="1064" t="s">
        <v>719</v>
      </c>
      <c r="C14" s="1065">
        <f t="shared" si="4"/>
        <v>45994</v>
      </c>
      <c r="D14" s="1065">
        <f t="shared" si="0"/>
        <v>46001</v>
      </c>
      <c r="E14" s="1065">
        <f t="shared" si="1"/>
        <v>46002</v>
      </c>
      <c r="F14" s="1065">
        <f t="shared" si="2"/>
        <v>46003</v>
      </c>
      <c r="G14" s="222">
        <f t="shared" si="3"/>
        <v>46003</v>
      </c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224" customFormat="1" ht="15.75">
      <c r="A15" s="220" t="s">
        <v>712</v>
      </c>
      <c r="B15" s="1064" t="s">
        <v>720</v>
      </c>
      <c r="C15" s="1065">
        <f t="shared" si="4"/>
        <v>46001</v>
      </c>
      <c r="D15" s="1065">
        <f t="shared" si="0"/>
        <v>46008</v>
      </c>
      <c r="E15" s="1065">
        <f t="shared" si="1"/>
        <v>46009</v>
      </c>
      <c r="F15" s="1065">
        <f t="shared" si="2"/>
        <v>46010</v>
      </c>
      <c r="G15" s="222">
        <f t="shared" si="3"/>
        <v>46010</v>
      </c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24" customFormat="1" ht="15.75">
      <c r="A16" s="220" t="s">
        <v>713</v>
      </c>
      <c r="B16" s="1064" t="s">
        <v>763</v>
      </c>
      <c r="C16" s="1065">
        <f t="shared" si="4"/>
        <v>46008</v>
      </c>
      <c r="D16" s="1065">
        <f t="shared" si="0"/>
        <v>46015</v>
      </c>
      <c r="E16" s="1065">
        <f t="shared" si="1"/>
        <v>46016</v>
      </c>
      <c r="F16" s="1065">
        <f t="shared" si="2"/>
        <v>46017</v>
      </c>
      <c r="G16" s="222">
        <f t="shared" si="3"/>
        <v>46017</v>
      </c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24" customFormat="1" ht="15.75">
      <c r="A17" s="220" t="s">
        <v>764</v>
      </c>
      <c r="B17" s="1064" t="s">
        <v>765</v>
      </c>
      <c r="C17" s="1065">
        <f t="shared" si="4"/>
        <v>46015</v>
      </c>
      <c r="D17" s="1065">
        <f t="shared" si="0"/>
        <v>46022</v>
      </c>
      <c r="E17" s="1065">
        <f t="shared" si="1"/>
        <v>46023</v>
      </c>
      <c r="F17" s="1065">
        <f t="shared" si="2"/>
        <v>46024</v>
      </c>
      <c r="G17" s="222">
        <f t="shared" si="3"/>
        <v>46024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24" customFormat="1" ht="15.75">
      <c r="A18" s="220" t="s">
        <v>766</v>
      </c>
      <c r="B18" s="1064" t="s">
        <v>767</v>
      </c>
      <c r="C18" s="1065">
        <f t="shared" si="4"/>
        <v>46022</v>
      </c>
      <c r="D18" s="1065">
        <f t="shared" si="0"/>
        <v>46029</v>
      </c>
      <c r="E18" s="1065">
        <f t="shared" si="1"/>
        <v>46030</v>
      </c>
      <c r="F18" s="1065">
        <f t="shared" si="2"/>
        <v>46031</v>
      </c>
      <c r="G18" s="222">
        <f t="shared" si="3"/>
        <v>46031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224" customFormat="1" ht="16.5" thickBot="1">
      <c r="A19" s="274" t="s">
        <v>768</v>
      </c>
      <c r="B19" s="663" t="s">
        <v>769</v>
      </c>
      <c r="C19" s="260">
        <f t="shared" si="4"/>
        <v>46029</v>
      </c>
      <c r="D19" s="260">
        <f t="shared" si="0"/>
        <v>46036</v>
      </c>
      <c r="E19" s="260">
        <f t="shared" si="1"/>
        <v>46037</v>
      </c>
      <c r="F19" s="260">
        <f t="shared" si="2"/>
        <v>46038</v>
      </c>
      <c r="G19" s="261">
        <f t="shared" si="3"/>
        <v>46038</v>
      </c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07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57" t="s">
        <v>171</v>
      </c>
      <c r="B21" s="15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403" t="s">
        <v>172</v>
      </c>
      <c r="B22" s="40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06" t="s">
        <v>256</v>
      </c>
      <c r="B23" s="406"/>
      <c r="C23" s="179"/>
    </row>
    <row r="24" spans="1:21">
      <c r="A24" s="406" t="s">
        <v>286</v>
      </c>
      <c r="B24" s="406"/>
      <c r="C24" s="178"/>
    </row>
    <row r="25" spans="1:21" ht="13.5" customHeight="1"/>
    <row r="26" spans="1:21" ht="15.75">
      <c r="A26" s="12"/>
      <c r="B26" s="12"/>
    </row>
    <row r="27" spans="1:21">
      <c r="A27" s="177"/>
      <c r="B27" s="177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O24"/>
  <sheetViews>
    <sheetView workbookViewId="0">
      <selection activeCell="A26" sqref="A26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4" width="16.7109375" customWidth="1"/>
    <col min="5" max="5" width="18.28515625" customWidth="1"/>
    <col min="6" max="6" width="16.42578125" customWidth="1"/>
    <col min="7" max="7" width="23.7109375" bestFit="1" customWidth="1"/>
  </cols>
  <sheetData>
    <row r="1" spans="1:15" ht="26.25">
      <c r="A1" s="1159" t="s">
        <v>158</v>
      </c>
      <c r="B1" s="1159"/>
      <c r="C1" s="1159"/>
      <c r="D1" s="1159"/>
      <c r="E1" s="1159"/>
      <c r="F1" s="1159"/>
      <c r="G1" s="265"/>
      <c r="H1" s="6"/>
    </row>
    <row r="2" spans="1:15" ht="18.75">
      <c r="A2" s="1160" t="s">
        <v>746</v>
      </c>
      <c r="B2" s="1160"/>
      <c r="C2" s="1160"/>
      <c r="D2" s="1160"/>
      <c r="E2" s="1160"/>
      <c r="F2" s="1160"/>
      <c r="G2" s="266"/>
      <c r="H2" s="7"/>
    </row>
    <row r="3" spans="1:15" ht="19.5" thickBot="1">
      <c r="A3" s="1161" t="s">
        <v>163</v>
      </c>
      <c r="B3" s="1161"/>
      <c r="C3" s="1161"/>
      <c r="D3" s="1161"/>
      <c r="E3" s="1161"/>
      <c r="F3" s="1161"/>
      <c r="H3" s="7"/>
    </row>
    <row r="4" spans="1:15" ht="24" thickTop="1">
      <c r="A4" s="1158" t="s">
        <v>20</v>
      </c>
      <c r="B4" s="1158"/>
      <c r="C4" s="1158"/>
      <c r="D4" s="1158"/>
      <c r="E4" s="1158"/>
      <c r="F4" s="1158"/>
      <c r="H4" s="8"/>
    </row>
    <row r="5" spans="1:15" ht="23.25">
      <c r="A5" s="2"/>
      <c r="B5" s="2"/>
      <c r="C5" s="2"/>
      <c r="D5" s="2"/>
      <c r="E5" s="2"/>
      <c r="F5" s="2"/>
      <c r="G5" s="28"/>
      <c r="H5" s="2"/>
    </row>
    <row r="6" spans="1:15" ht="24" thickBot="1">
      <c r="A6" s="29" t="s">
        <v>90</v>
      </c>
      <c r="B6" s="29"/>
      <c r="C6" s="10"/>
      <c r="D6" s="10"/>
      <c r="E6" s="302" t="s">
        <v>47</v>
      </c>
      <c r="F6" s="303">
        <f ca="1">TODAY()</f>
        <v>45954</v>
      </c>
      <c r="H6" s="2"/>
    </row>
    <row r="7" spans="1:15">
      <c r="A7" s="1238" t="s">
        <v>49</v>
      </c>
      <c r="B7" s="1242" t="s">
        <v>82</v>
      </c>
      <c r="C7" s="1140" t="s">
        <v>310</v>
      </c>
      <c r="D7" s="1240" t="s">
        <v>25</v>
      </c>
      <c r="E7" s="1240"/>
      <c r="F7" s="1241"/>
      <c r="G7" s="8"/>
      <c r="O7" s="8"/>
    </row>
    <row r="8" spans="1:15" ht="25.5">
      <c r="A8" s="1239"/>
      <c r="B8" s="1243"/>
      <c r="C8" s="1062" t="s">
        <v>309</v>
      </c>
      <c r="D8" s="1063" t="s">
        <v>306</v>
      </c>
      <c r="E8" s="1063" t="s">
        <v>307</v>
      </c>
      <c r="F8" s="429" t="s">
        <v>308</v>
      </c>
      <c r="G8" s="2"/>
      <c r="O8" s="2"/>
    </row>
    <row r="9" spans="1:15" s="225" customFormat="1">
      <c r="A9" s="536" t="s">
        <v>594</v>
      </c>
      <c r="B9" s="1066" t="s">
        <v>702</v>
      </c>
      <c r="C9" s="1065">
        <v>45960</v>
      </c>
      <c r="D9" s="1065">
        <f>C9+6</f>
        <v>45966</v>
      </c>
      <c r="E9" s="1065">
        <f>C9+8</f>
        <v>45968</v>
      </c>
      <c r="F9" s="222">
        <f>C9+9</f>
        <v>45969</v>
      </c>
      <c r="G9"/>
      <c r="H9"/>
      <c r="I9"/>
      <c r="J9"/>
      <c r="K9"/>
      <c r="L9"/>
      <c r="M9"/>
      <c r="N9"/>
      <c r="O9" s="2"/>
    </row>
    <row r="10" spans="1:15">
      <c r="A10" s="536" t="s">
        <v>770</v>
      </c>
      <c r="B10" s="1066" t="s">
        <v>771</v>
      </c>
      <c r="C10" s="1067">
        <f>C9+7</f>
        <v>45967</v>
      </c>
      <c r="D10" s="1067">
        <f>D9+7</f>
        <v>45973</v>
      </c>
      <c r="E10" s="1067">
        <f t="shared" ref="E10:E19" si="0">C10+8</f>
        <v>45975</v>
      </c>
      <c r="F10" s="1017">
        <f t="shared" ref="F10:F19" si="1">C10+9</f>
        <v>45976</v>
      </c>
      <c r="O10" s="8"/>
    </row>
    <row r="11" spans="1:15">
      <c r="A11" s="536" t="s">
        <v>701</v>
      </c>
      <c r="B11" s="1066" t="s">
        <v>703</v>
      </c>
      <c r="C11" s="1065">
        <f t="shared" ref="C11:C19" si="2">C10+7</f>
        <v>45974</v>
      </c>
      <c r="D11" s="1065">
        <f t="shared" ref="D11:D19" si="3">D10+7</f>
        <v>45980</v>
      </c>
      <c r="E11" s="1065">
        <f t="shared" si="0"/>
        <v>45982</v>
      </c>
      <c r="F11" s="222">
        <f t="shared" si="1"/>
        <v>45983</v>
      </c>
      <c r="O11" s="2"/>
    </row>
    <row r="12" spans="1:15">
      <c r="A12" s="536" t="s">
        <v>594</v>
      </c>
      <c r="B12" s="1066" t="s">
        <v>704</v>
      </c>
      <c r="C12" s="1065">
        <f t="shared" si="2"/>
        <v>45981</v>
      </c>
      <c r="D12" s="1065">
        <f t="shared" si="3"/>
        <v>45987</v>
      </c>
      <c r="E12" s="1065">
        <f t="shared" si="0"/>
        <v>45989</v>
      </c>
      <c r="F12" s="222">
        <f t="shared" si="1"/>
        <v>45990</v>
      </c>
      <c r="O12" s="2"/>
    </row>
    <row r="13" spans="1:15">
      <c r="A13" s="536" t="s">
        <v>770</v>
      </c>
      <c r="B13" s="1066" t="s">
        <v>772</v>
      </c>
      <c r="C13" s="1065">
        <f t="shared" si="2"/>
        <v>45988</v>
      </c>
      <c r="D13" s="1065">
        <f t="shared" si="3"/>
        <v>45994</v>
      </c>
      <c r="E13" s="1065">
        <f t="shared" si="0"/>
        <v>45996</v>
      </c>
      <c r="F13" s="222">
        <f t="shared" si="1"/>
        <v>45997</v>
      </c>
      <c r="O13" s="8"/>
    </row>
    <row r="14" spans="1:15">
      <c r="A14" s="536" t="s">
        <v>701</v>
      </c>
      <c r="B14" s="1066" t="s">
        <v>706</v>
      </c>
      <c r="C14" s="1065">
        <f t="shared" si="2"/>
        <v>45995</v>
      </c>
      <c r="D14" s="1065">
        <f t="shared" si="3"/>
        <v>46001</v>
      </c>
      <c r="E14" s="1065">
        <f t="shared" si="0"/>
        <v>46003</v>
      </c>
      <c r="F14" s="222">
        <f t="shared" si="1"/>
        <v>46004</v>
      </c>
      <c r="O14" s="2"/>
    </row>
    <row r="15" spans="1:15">
      <c r="A15" s="536" t="s">
        <v>594</v>
      </c>
      <c r="B15" s="1066" t="s">
        <v>707</v>
      </c>
      <c r="C15" s="1065">
        <f t="shared" si="2"/>
        <v>46002</v>
      </c>
      <c r="D15" s="1065">
        <f t="shared" si="3"/>
        <v>46008</v>
      </c>
      <c r="E15" s="1065">
        <f t="shared" si="0"/>
        <v>46010</v>
      </c>
      <c r="F15" s="222">
        <f t="shared" si="1"/>
        <v>46011</v>
      </c>
      <c r="O15" s="2"/>
    </row>
    <row r="16" spans="1:15">
      <c r="A16" s="536" t="s">
        <v>770</v>
      </c>
      <c r="B16" s="1066" t="s">
        <v>773</v>
      </c>
      <c r="C16" s="1065">
        <f t="shared" si="2"/>
        <v>46009</v>
      </c>
      <c r="D16" s="1065">
        <f t="shared" si="3"/>
        <v>46015</v>
      </c>
      <c r="E16" s="1065">
        <f t="shared" si="0"/>
        <v>46017</v>
      </c>
      <c r="F16" s="222">
        <f t="shared" si="1"/>
        <v>46018</v>
      </c>
      <c r="O16" s="2"/>
    </row>
    <row r="17" spans="1:15">
      <c r="A17" s="536" t="s">
        <v>701</v>
      </c>
      <c r="B17" s="1066" t="s">
        <v>774</v>
      </c>
      <c r="C17" s="1065">
        <f t="shared" si="2"/>
        <v>46016</v>
      </c>
      <c r="D17" s="1065">
        <f t="shared" si="3"/>
        <v>46022</v>
      </c>
      <c r="E17" s="1065">
        <f t="shared" si="0"/>
        <v>46024</v>
      </c>
      <c r="F17" s="222">
        <f t="shared" si="1"/>
        <v>46025</v>
      </c>
      <c r="O17" s="2"/>
    </row>
    <row r="18" spans="1:15">
      <c r="A18" s="536"/>
      <c r="B18" s="1066" t="str">
        <f t="shared" ref="B18:B19" si="4">RIGHT(G18,5)</f>
        <v/>
      </c>
      <c r="C18" s="1065">
        <f t="shared" si="2"/>
        <v>46023</v>
      </c>
      <c r="D18" s="1065">
        <f t="shared" si="3"/>
        <v>46029</v>
      </c>
      <c r="E18" s="1065">
        <f t="shared" si="0"/>
        <v>46031</v>
      </c>
      <c r="F18" s="222">
        <f t="shared" si="1"/>
        <v>46032</v>
      </c>
      <c r="O18" s="2"/>
    </row>
    <row r="19" spans="1:15" ht="15" thickBot="1">
      <c r="A19" s="537"/>
      <c r="B19" s="691" t="str">
        <f t="shared" si="4"/>
        <v/>
      </c>
      <c r="C19" s="260">
        <f t="shared" si="2"/>
        <v>46030</v>
      </c>
      <c r="D19" s="260">
        <f t="shared" si="3"/>
        <v>46036</v>
      </c>
      <c r="E19" s="260">
        <f t="shared" si="0"/>
        <v>46038</v>
      </c>
      <c r="F19" s="261">
        <f t="shared" si="1"/>
        <v>46039</v>
      </c>
      <c r="O19" s="8"/>
    </row>
    <row r="20" spans="1:15" ht="15.75">
      <c r="A20" s="107"/>
      <c r="B20" s="107"/>
      <c r="C20" s="107"/>
      <c r="D20" s="107"/>
      <c r="E20" s="107"/>
      <c r="F20" s="107"/>
      <c r="O20" s="2"/>
    </row>
    <row r="21" spans="1:15">
      <c r="A21" s="157" t="s">
        <v>171</v>
      </c>
      <c r="B21" s="157"/>
      <c r="H21" s="8"/>
    </row>
    <row r="22" spans="1:15" ht="15.75">
      <c r="A22" s="403" t="s">
        <v>172</v>
      </c>
      <c r="B22" s="403"/>
      <c r="H22" s="2"/>
    </row>
    <row r="23" spans="1:15">
      <c r="A23" s="406" t="s">
        <v>410</v>
      </c>
      <c r="B23" s="406"/>
      <c r="C23" s="179"/>
    </row>
    <row r="24" spans="1:15">
      <c r="A24" s="406" t="s">
        <v>411</v>
      </c>
      <c r="B24" s="406"/>
      <c r="C24" s="178"/>
    </row>
  </sheetData>
  <mergeCells count="7">
    <mergeCell ref="A4:F4"/>
    <mergeCell ref="A7:A8"/>
    <mergeCell ref="D7:F7"/>
    <mergeCell ref="A1:F1"/>
    <mergeCell ref="A2:F2"/>
    <mergeCell ref="A3:F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JT1</vt:lpstr>
      <vt:lpstr>ONE JSM</vt:lpstr>
      <vt:lpstr>MSC</vt:lpstr>
      <vt:lpstr>SINOTRANS ( ORIMAS)</vt:lpstr>
      <vt:lpstr>WH</vt:lpstr>
      <vt:lpstr>CNC</vt:lpstr>
      <vt:lpstr>EVR</vt:lpstr>
      <vt:lpstr>SITC</vt:lpstr>
      <vt:lpstr>NAMSUNG</vt:lpstr>
      <vt:lpstr>TSL</vt:lpstr>
      <vt:lpstr>GEMADEPT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KVI fwd.booking02</cp:lastModifiedBy>
  <cp:lastPrinted>2022-11-17T02:56:20Z</cp:lastPrinted>
  <dcterms:created xsi:type="dcterms:W3CDTF">2002-11-29T08:19:12Z</dcterms:created>
  <dcterms:modified xsi:type="dcterms:W3CDTF">2025-10-24T06:35:04Z</dcterms:modified>
</cp:coreProperties>
</file>