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85F88A9F-BC7B-4592-94EB-0257F39ABA65}" xr6:coauthVersionLast="36" xr6:coauthVersionMax="36" xr10:uidLastSave="{00000000-0000-0000-0000-000000000000}"/>
  <bookViews>
    <workbookView xWindow="360" yWindow="4140" windowWidth="11295" windowHeight="1575" tabRatio="671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state="hidden" r:id="rId8"/>
    <sheet name="ONE JID" sheetId="64" r:id="rId9"/>
    <sheet name="ONE JTI" sheetId="65" r:id="rId10"/>
    <sheet name="MSC" sheetId="24" state="hidden" r:id="rId11"/>
    <sheet name="SINOTRANS ( ORIMAS)" sheetId="66" r:id="rId12"/>
    <sheet name="CNC" sheetId="12" r:id="rId13"/>
    <sheet name="WH" sheetId="13" r:id="rId14"/>
    <sheet name="EVR" sheetId="11" r:id="rId15"/>
    <sheet name="SITC" sheetId="10" r:id="rId16"/>
    <sheet name="TSL" sheetId="67" r:id="rId17"/>
    <sheet name="NAMSUNG" sheetId="35" state="hidden" r:id="rId18"/>
    <sheet name="SSJ" sheetId="68" r:id="rId19"/>
    <sheet name="ONE-HAIPHONG" sheetId="37" r:id="rId20"/>
    <sheet name="NAMSUNG-HAIPHONG" sheetId="51" state="hidden" r:id="rId21"/>
    <sheet name="SINOTRANS-HAIPHONG" sheetId="48" state="hidden" r:id="rId22"/>
    <sheet name="APL-HAIPHONG" sheetId="44" r:id="rId23"/>
    <sheet name="GENERAL" sheetId="9" r:id="rId24"/>
  </sheets>
  <definedNames>
    <definedName name="_xlnm._FilterDatabase" localSheetId="23" hidden="1">GENERAL!$A$5:$R$5</definedName>
    <definedName name="_xlnm.Print_Area" localSheetId="17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A119" i="9" l="1"/>
  <c r="B119" i="9" s="1"/>
  <c r="A101" i="9"/>
  <c r="B101" i="9" s="1"/>
  <c r="A83" i="9"/>
  <c r="B83" i="9" s="1"/>
  <c r="A65" i="9"/>
  <c r="B65" i="9" s="1"/>
  <c r="A47" i="9"/>
  <c r="B47" i="9" s="1"/>
  <c r="A29" i="9"/>
  <c r="B29" i="9" s="1"/>
  <c r="B11" i="9"/>
  <c r="A11" i="9"/>
  <c r="C34" i="10"/>
  <c r="C33" i="10"/>
  <c r="D33" i="10" s="1"/>
  <c r="E52" i="10"/>
  <c r="D52" i="10"/>
  <c r="C52" i="10"/>
  <c r="F51" i="10"/>
  <c r="F52" i="10" s="1"/>
  <c r="E51" i="10"/>
  <c r="D51" i="10"/>
  <c r="C51" i="10"/>
  <c r="C69" i="10"/>
  <c r="C68" i="10"/>
  <c r="D68" i="10"/>
  <c r="F68" i="10" s="1"/>
  <c r="E68" i="10"/>
  <c r="G68" i="10"/>
  <c r="F33" i="10" l="1"/>
  <c r="E33" i="10"/>
  <c r="L129" i="9"/>
  <c r="J129" i="9"/>
  <c r="I129" i="9"/>
  <c r="H129" i="9"/>
  <c r="G129" i="9"/>
  <c r="F129" i="9"/>
  <c r="E129" i="9"/>
  <c r="D129" i="9"/>
  <c r="L111" i="9"/>
  <c r="J111" i="9"/>
  <c r="I111" i="9"/>
  <c r="H111" i="9"/>
  <c r="G111" i="9"/>
  <c r="F111" i="9"/>
  <c r="E111" i="9"/>
  <c r="D111" i="9"/>
  <c r="L93" i="9"/>
  <c r="J93" i="9"/>
  <c r="I93" i="9"/>
  <c r="H93" i="9"/>
  <c r="G93" i="9"/>
  <c r="F93" i="9"/>
  <c r="E93" i="9"/>
  <c r="D93" i="9"/>
  <c r="L75" i="9"/>
  <c r="J75" i="9"/>
  <c r="I75" i="9"/>
  <c r="H75" i="9"/>
  <c r="G75" i="9"/>
  <c r="F75" i="9"/>
  <c r="E75" i="9"/>
  <c r="D75" i="9"/>
  <c r="L57" i="9"/>
  <c r="J57" i="9"/>
  <c r="I57" i="9"/>
  <c r="H57" i="9"/>
  <c r="G57" i="9"/>
  <c r="F57" i="9"/>
  <c r="E57" i="9"/>
  <c r="D57" i="9"/>
  <c r="L39" i="9"/>
  <c r="J39" i="9"/>
  <c r="I39" i="9"/>
  <c r="H39" i="9"/>
  <c r="G39" i="9"/>
  <c r="F39" i="9"/>
  <c r="E39" i="9"/>
  <c r="D39" i="9"/>
  <c r="G21" i="9"/>
  <c r="G7" i="9" l="1"/>
  <c r="F79" i="10" l="1"/>
  <c r="E79" i="10"/>
  <c r="D79" i="10"/>
  <c r="C80" i="10"/>
  <c r="C81" i="10" s="1"/>
  <c r="D81" i="10" s="1"/>
  <c r="E81" i="10" l="1"/>
  <c r="F80" i="10"/>
  <c r="E80" i="10"/>
  <c r="D80" i="10"/>
  <c r="F81" i="10"/>
  <c r="C82" i="10"/>
  <c r="F82" i="10" l="1"/>
  <c r="E82" i="10"/>
  <c r="D82" i="10"/>
  <c r="C83" i="10"/>
  <c r="A37" i="9"/>
  <c r="B37" i="9"/>
  <c r="A38" i="9"/>
  <c r="B38" i="9"/>
  <c r="A125" i="9"/>
  <c r="B125" i="9" s="1"/>
  <c r="A124" i="9"/>
  <c r="B124" i="9" s="1"/>
  <c r="A123" i="9"/>
  <c r="B123" i="9" s="1"/>
  <c r="A122" i="9"/>
  <c r="B122" i="9" s="1"/>
  <c r="A121" i="9"/>
  <c r="B121" i="9" s="1"/>
  <c r="A107" i="9"/>
  <c r="B107" i="9" s="1"/>
  <c r="A106" i="9"/>
  <c r="B106" i="9" s="1"/>
  <c r="A105" i="9"/>
  <c r="B105" i="9" s="1"/>
  <c r="A104" i="9"/>
  <c r="B104" i="9" s="1"/>
  <c r="A103" i="9"/>
  <c r="B103" i="9" s="1"/>
  <c r="A89" i="9"/>
  <c r="B89" i="9" s="1"/>
  <c r="A88" i="9"/>
  <c r="B88" i="9" s="1"/>
  <c r="A87" i="9"/>
  <c r="B87" i="9" s="1"/>
  <c r="A86" i="9"/>
  <c r="B86" i="9" s="1"/>
  <c r="A85" i="9"/>
  <c r="B85" i="9" s="1"/>
  <c r="A71" i="9"/>
  <c r="B71" i="9" s="1"/>
  <c r="A70" i="9"/>
  <c r="B70" i="9" s="1"/>
  <c r="A69" i="9"/>
  <c r="B69" i="9" s="1"/>
  <c r="A68" i="9"/>
  <c r="B68" i="9" s="1"/>
  <c r="A67" i="9"/>
  <c r="B67" i="9" s="1"/>
  <c r="A53" i="9"/>
  <c r="B53" i="9" s="1"/>
  <c r="A52" i="9"/>
  <c r="B52" i="9" s="1"/>
  <c r="A51" i="9"/>
  <c r="B51" i="9" s="1"/>
  <c r="A50" i="9"/>
  <c r="B50" i="9" s="1"/>
  <c r="A49" i="9"/>
  <c r="B49" i="9" s="1"/>
  <c r="A35" i="9"/>
  <c r="B35" i="9" s="1"/>
  <c r="A34" i="9"/>
  <c r="B34" i="9" s="1"/>
  <c r="A33" i="9"/>
  <c r="B33" i="9" s="1"/>
  <c r="A32" i="9"/>
  <c r="B32" i="9" s="1"/>
  <c r="A31" i="9"/>
  <c r="B31" i="9" s="1"/>
  <c r="A118" i="9"/>
  <c r="B118" i="9" s="1"/>
  <c r="A117" i="9"/>
  <c r="B117" i="9" s="1"/>
  <c r="A100" i="9"/>
  <c r="B100" i="9" s="1"/>
  <c r="A99" i="9"/>
  <c r="B99" i="9" s="1"/>
  <c r="A82" i="9"/>
  <c r="B82" i="9" s="1"/>
  <c r="A81" i="9"/>
  <c r="B81" i="9" s="1"/>
  <c r="A64" i="9"/>
  <c r="B64" i="9" s="1"/>
  <c r="A63" i="9"/>
  <c r="B63" i="9" s="1"/>
  <c r="A46" i="9"/>
  <c r="B46" i="9" s="1"/>
  <c r="A45" i="9"/>
  <c r="B45" i="9" s="1"/>
  <c r="A28" i="9"/>
  <c r="B28" i="9" s="1"/>
  <c r="A27" i="9"/>
  <c r="B27" i="9" s="1"/>
  <c r="A9" i="9"/>
  <c r="B9" i="9" s="1"/>
  <c r="A10" i="9"/>
  <c r="B10" i="9" s="1"/>
  <c r="A116" i="9"/>
  <c r="B116" i="9" s="1"/>
  <c r="A115" i="9"/>
  <c r="B115" i="9" s="1"/>
  <c r="A98" i="9"/>
  <c r="B98" i="9" s="1"/>
  <c r="A97" i="9"/>
  <c r="B97" i="9" s="1"/>
  <c r="A80" i="9"/>
  <c r="B80" i="9" s="1"/>
  <c r="A79" i="9"/>
  <c r="B79" i="9" s="1"/>
  <c r="A62" i="9"/>
  <c r="B62" i="9" s="1"/>
  <c r="A61" i="9"/>
  <c r="B61" i="9" s="1"/>
  <c r="A44" i="9"/>
  <c r="B44" i="9" s="1"/>
  <c r="A43" i="9"/>
  <c r="B43" i="9" s="1"/>
  <c r="A26" i="9"/>
  <c r="B26" i="9" s="1"/>
  <c r="A25" i="9"/>
  <c r="B25" i="9" s="1"/>
  <c r="B19" i="9"/>
  <c r="B17" i="9"/>
  <c r="B16" i="9"/>
  <c r="B8" i="9"/>
  <c r="B7" i="9"/>
  <c r="B14" i="9"/>
  <c r="B13" i="9"/>
  <c r="B20" i="9"/>
  <c r="D15" i="67"/>
  <c r="E15" i="67"/>
  <c r="D16" i="67"/>
  <c r="E16" i="67"/>
  <c r="Q121" i="9"/>
  <c r="C121" i="9"/>
  <c r="J121" i="9" s="1"/>
  <c r="C103" i="9"/>
  <c r="Q103" i="9" s="1"/>
  <c r="C85" i="9"/>
  <c r="J85" i="9" s="1"/>
  <c r="C67" i="9"/>
  <c r="Q67" i="9" s="1"/>
  <c r="C49" i="9"/>
  <c r="Q49" i="9" s="1"/>
  <c r="C31" i="9"/>
  <c r="Q31" i="9" s="1"/>
  <c r="D11" i="67"/>
  <c r="E11" i="67"/>
  <c r="D12" i="67"/>
  <c r="E12" i="67"/>
  <c r="D13" i="67"/>
  <c r="E13" i="67"/>
  <c r="D14" i="67"/>
  <c r="E14" i="67"/>
  <c r="E10" i="67"/>
  <c r="C23" i="67"/>
  <c r="C12" i="67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11" i="67"/>
  <c r="D10" i="67"/>
  <c r="E83" i="10" l="1"/>
  <c r="F83" i="10"/>
  <c r="D83" i="10"/>
  <c r="I121" i="9"/>
  <c r="I103" i="9"/>
  <c r="J103" i="9"/>
  <c r="I85" i="9"/>
  <c r="Q85" i="9"/>
  <c r="I67" i="9"/>
  <c r="J67" i="9"/>
  <c r="I49" i="9"/>
  <c r="J49" i="9"/>
  <c r="I31" i="9"/>
  <c r="J31" i="9"/>
  <c r="D11" i="10" l="1"/>
  <c r="E11" i="10"/>
  <c r="F11" i="10"/>
  <c r="G11" i="10"/>
  <c r="H11" i="10"/>
  <c r="C12" i="10"/>
  <c r="D12" i="10" s="1"/>
  <c r="G12" i="10"/>
  <c r="H12" i="10"/>
  <c r="C13" i="10"/>
  <c r="D13" i="10" s="1"/>
  <c r="F12" i="10" l="1"/>
  <c r="E12" i="10"/>
  <c r="G13" i="10"/>
  <c r="F13" i="10"/>
  <c r="C14" i="10"/>
  <c r="E13" i="10"/>
  <c r="H13" i="10"/>
  <c r="G14" i="10" l="1"/>
  <c r="H14" i="10"/>
  <c r="C15" i="10"/>
  <c r="F14" i="10"/>
  <c r="D14" i="10"/>
  <c r="E14" i="10"/>
  <c r="D15" i="10" l="1"/>
  <c r="E15" i="10"/>
  <c r="F15" i="10"/>
  <c r="G15" i="10"/>
  <c r="H15" i="10"/>
  <c r="C16" i="10"/>
  <c r="F16" i="10" l="1"/>
  <c r="G16" i="10"/>
  <c r="H16" i="10"/>
  <c r="D16" i="10"/>
  <c r="E16" i="10"/>
  <c r="E32" i="66" l="1"/>
  <c r="D38" i="66"/>
  <c r="D33" i="66"/>
  <c r="D34" i="66"/>
  <c r="D35" i="66"/>
  <c r="D36" i="66"/>
  <c r="D37" i="66"/>
  <c r="D32" i="66"/>
  <c r="C38" i="66"/>
  <c r="C34" i="66"/>
  <c r="C35" i="66" s="1"/>
  <c r="C36" i="66" s="1"/>
  <c r="C37" i="66" s="1"/>
  <c r="C33" i="66"/>
  <c r="C28" i="66"/>
  <c r="C24" i="66"/>
  <c r="C25" i="66" s="1"/>
  <c r="C26" i="66" s="1"/>
  <c r="C27" i="66" s="1"/>
  <c r="C23" i="66"/>
  <c r="F17" i="66"/>
  <c r="F12" i="66"/>
  <c r="F13" i="66"/>
  <c r="F14" i="66"/>
  <c r="F15" i="66"/>
  <c r="F16" i="66"/>
  <c r="F11" i="66"/>
  <c r="C17" i="66"/>
  <c r="C13" i="66"/>
  <c r="C14" i="66" s="1"/>
  <c r="C15" i="66" s="1"/>
  <c r="C16" i="66" s="1"/>
  <c r="C12" i="66"/>
  <c r="H9" i="64" l="1"/>
  <c r="G9" i="64"/>
  <c r="F9" i="64"/>
  <c r="E9" i="64"/>
  <c r="D9" i="64"/>
  <c r="C16" i="65"/>
  <c r="L11" i="41"/>
  <c r="L12" i="41"/>
  <c r="L13" i="41"/>
  <c r="L14" i="41"/>
  <c r="L15" i="41"/>
  <c r="L16" i="41"/>
  <c r="L17" i="41"/>
  <c r="L18" i="41"/>
  <c r="L19" i="41"/>
  <c r="L20" i="41"/>
  <c r="L21" i="41"/>
  <c r="L10" i="41"/>
  <c r="M11" i="41"/>
  <c r="M12" i="41"/>
  <c r="M13" i="41"/>
  <c r="M14" i="41"/>
  <c r="M15" i="41"/>
  <c r="M16" i="41"/>
  <c r="M17" i="41"/>
  <c r="M10" i="41"/>
  <c r="C10" i="11" l="1"/>
  <c r="B6" i="9" l="1"/>
  <c r="C13" i="9"/>
  <c r="Q13" i="9" l="1"/>
  <c r="J13" i="9"/>
  <c r="I13" i="9"/>
  <c r="A13" i="9"/>
  <c r="C15" i="9"/>
  <c r="Q15" i="9" l="1"/>
  <c r="A15" i="9"/>
  <c r="B15" i="9" s="1"/>
  <c r="H15" i="9"/>
  <c r="G15" i="9"/>
  <c r="F15" i="9"/>
  <c r="C24" i="9"/>
  <c r="C14" i="9"/>
  <c r="A14" i="9" s="1"/>
  <c r="C22" i="9"/>
  <c r="C21" i="9"/>
  <c r="B21" i="9" s="1"/>
  <c r="C20" i="9"/>
  <c r="C19" i="9"/>
  <c r="C18" i="9"/>
  <c r="B18" i="9" s="1"/>
  <c r="C17" i="9"/>
  <c r="A17" i="9" s="1"/>
  <c r="C16" i="9"/>
  <c r="C12" i="9"/>
  <c r="J12" i="9" s="1"/>
  <c r="C11" i="9"/>
  <c r="C10" i="9"/>
  <c r="C8" i="9"/>
  <c r="A8" i="9" s="1"/>
  <c r="C7" i="9"/>
  <c r="A7" i="9" s="1"/>
  <c r="C42" i="9" l="1"/>
  <c r="Q10" i="9"/>
  <c r="G10" i="9"/>
  <c r="H10" i="9"/>
  <c r="O10" i="9"/>
  <c r="F10" i="9"/>
  <c r="L10" i="9"/>
  <c r="E16" i="9"/>
  <c r="D16" i="9"/>
  <c r="C56" i="9"/>
  <c r="C57" i="9"/>
  <c r="C45" i="9"/>
  <c r="C46" i="9"/>
  <c r="C47" i="9"/>
  <c r="C48" i="9"/>
  <c r="J48" i="9" s="1"/>
  <c r="C52" i="9"/>
  <c r="C53" i="9"/>
  <c r="C58" i="9"/>
  <c r="C60" i="9"/>
  <c r="C43" i="9"/>
  <c r="C50" i="9"/>
  <c r="C44" i="9"/>
  <c r="C54" i="9"/>
  <c r="C55" i="9"/>
  <c r="C36" i="9"/>
  <c r="C27" i="9"/>
  <c r="C28" i="9"/>
  <c r="C29" i="9"/>
  <c r="C30" i="9"/>
  <c r="J30" i="9" s="1"/>
  <c r="C34" i="9"/>
  <c r="C35" i="9"/>
  <c r="C37" i="9"/>
  <c r="C38" i="9"/>
  <c r="C32" i="9"/>
  <c r="C39" i="9"/>
  <c r="C25" i="9"/>
  <c r="C40" i="9"/>
  <c r="C26" i="9"/>
  <c r="F6" i="49"/>
  <c r="E34" i="9" l="1"/>
  <c r="D34" i="9"/>
  <c r="Q52" i="9"/>
  <c r="D52" i="9"/>
  <c r="E52" i="9"/>
  <c r="L28" i="9"/>
  <c r="O28" i="9"/>
  <c r="G28" i="9"/>
  <c r="F28" i="9"/>
  <c r="Q28" i="9"/>
  <c r="E28" i="9"/>
  <c r="H28" i="9"/>
  <c r="C33" i="9"/>
  <c r="L46" i="9"/>
  <c r="G46" i="9"/>
  <c r="Q46" i="9"/>
  <c r="H46" i="9"/>
  <c r="F46" i="9"/>
  <c r="E46" i="9"/>
  <c r="O46" i="9"/>
  <c r="C51" i="9"/>
  <c r="C63" i="9"/>
  <c r="C69" i="9"/>
  <c r="Q51" i="9"/>
  <c r="F51" i="9"/>
  <c r="H51" i="9"/>
  <c r="G51" i="9"/>
  <c r="Q33" i="9"/>
  <c r="H33" i="9"/>
  <c r="G33" i="9"/>
  <c r="C61" i="9"/>
  <c r="C62" i="9"/>
  <c r="C66" i="9"/>
  <c r="J66" i="9" s="1"/>
  <c r="C68" i="9"/>
  <c r="C70" i="9"/>
  <c r="C65" i="9"/>
  <c r="C64" i="9"/>
  <c r="C73" i="9"/>
  <c r="C71" i="9"/>
  <c r="C75" i="9"/>
  <c r="C74" i="9"/>
  <c r="C72" i="9"/>
  <c r="C76" i="9"/>
  <c r="C78" i="9"/>
  <c r="K10" i="64"/>
  <c r="L10" i="64"/>
  <c r="K11" i="64"/>
  <c r="L11" i="64"/>
  <c r="K12" i="64"/>
  <c r="L12" i="64"/>
  <c r="K13" i="64"/>
  <c r="L13" i="64"/>
  <c r="K14" i="64"/>
  <c r="L14" i="64"/>
  <c r="K15" i="64"/>
  <c r="L15" i="64"/>
  <c r="K16" i="64"/>
  <c r="L16" i="64"/>
  <c r="K17" i="64"/>
  <c r="L17" i="64"/>
  <c r="L9" i="64"/>
  <c r="K9" i="64"/>
  <c r="C87" i="9" l="1"/>
  <c r="E70" i="9"/>
  <c r="D70" i="9"/>
  <c r="Q70" i="9"/>
  <c r="Q64" i="9"/>
  <c r="L64" i="9"/>
  <c r="E64" i="9"/>
  <c r="O64" i="9"/>
  <c r="H64" i="9"/>
  <c r="G64" i="9"/>
  <c r="F64" i="9"/>
  <c r="F33" i="9"/>
  <c r="H87" i="9"/>
  <c r="G87" i="9"/>
  <c r="F87" i="9"/>
  <c r="Q69" i="9"/>
  <c r="H69" i="9"/>
  <c r="G69" i="9"/>
  <c r="F69" i="9"/>
  <c r="C88" i="9"/>
  <c r="C80" i="9"/>
  <c r="C79" i="9"/>
  <c r="C92" i="9"/>
  <c r="C91" i="9"/>
  <c r="C84" i="9"/>
  <c r="J84" i="9" s="1"/>
  <c r="C83" i="9"/>
  <c r="C82" i="9"/>
  <c r="C81" i="9"/>
  <c r="C94" i="9"/>
  <c r="C86" i="9"/>
  <c r="C89" i="9"/>
  <c r="C96" i="9"/>
  <c r="C93" i="9"/>
  <c r="C90" i="9"/>
  <c r="Q87" i="9" l="1"/>
  <c r="C105" i="9"/>
  <c r="E88" i="9"/>
  <c r="D88" i="9"/>
  <c r="Q88" i="9"/>
  <c r="G82" i="9"/>
  <c r="E82" i="9"/>
  <c r="H82" i="9"/>
  <c r="F82" i="9"/>
  <c r="O82" i="9"/>
  <c r="L82" i="9"/>
  <c r="Q82" i="9"/>
  <c r="H105" i="9"/>
  <c r="F105" i="9"/>
  <c r="G105" i="9"/>
  <c r="Q105" i="9"/>
  <c r="C100" i="9"/>
  <c r="C98" i="9"/>
  <c r="C97" i="9"/>
  <c r="C104" i="9"/>
  <c r="C108" i="9"/>
  <c r="C99" i="9"/>
  <c r="C114" i="9"/>
  <c r="C112" i="9"/>
  <c r="C111" i="9"/>
  <c r="C110" i="9"/>
  <c r="C107" i="9"/>
  <c r="C102" i="9"/>
  <c r="J102" i="9" s="1"/>
  <c r="C109" i="9"/>
  <c r="C106" i="9"/>
  <c r="C101" i="9"/>
  <c r="B127" i="9"/>
  <c r="B109" i="9"/>
  <c r="B91" i="9"/>
  <c r="B73" i="9"/>
  <c r="B55" i="9"/>
  <c r="A127" i="9"/>
  <c r="A109" i="9"/>
  <c r="A73" i="9"/>
  <c r="A55" i="9"/>
  <c r="A91" i="9"/>
  <c r="A19" i="9"/>
  <c r="L100" i="9" l="1"/>
  <c r="F100" i="9"/>
  <c r="E100" i="9"/>
  <c r="H100" i="9"/>
  <c r="G100" i="9"/>
  <c r="Q100" i="9"/>
  <c r="O100" i="9"/>
  <c r="G101" i="9"/>
  <c r="Q101" i="9"/>
  <c r="F101" i="9"/>
  <c r="H101" i="9" s="1"/>
  <c r="Q106" i="9"/>
  <c r="D106" i="9"/>
  <c r="E106" i="9"/>
  <c r="C123" i="9"/>
  <c r="Q123" i="9"/>
  <c r="H123" i="9"/>
  <c r="G123" i="9"/>
  <c r="F123" i="9"/>
  <c r="C130" i="9"/>
  <c r="C115" i="9"/>
  <c r="C128" i="9"/>
  <c r="C127" i="9"/>
  <c r="C125" i="9"/>
  <c r="C124" i="9"/>
  <c r="C118" i="9"/>
  <c r="C117" i="9"/>
  <c r="C116" i="9"/>
  <c r="C129" i="9"/>
  <c r="C122" i="9"/>
  <c r="C126" i="9"/>
  <c r="C120" i="9"/>
  <c r="J120" i="9" s="1"/>
  <c r="C119" i="9"/>
  <c r="G63" i="10"/>
  <c r="E63" i="10"/>
  <c r="D63" i="10"/>
  <c r="F63" i="10" s="1"/>
  <c r="C64" i="10"/>
  <c r="D64" i="10" s="1"/>
  <c r="F64" i="10" s="1"/>
  <c r="E28" i="10"/>
  <c r="D28" i="10"/>
  <c r="O118" i="9" l="1"/>
  <c r="L118" i="9"/>
  <c r="E118" i="9"/>
  <c r="Q118" i="9"/>
  <c r="H118" i="9"/>
  <c r="G118" i="9"/>
  <c r="F118" i="9"/>
  <c r="Q124" i="9"/>
  <c r="E124" i="9"/>
  <c r="D124" i="9"/>
  <c r="C65" i="10"/>
  <c r="C66" i="10" s="1"/>
  <c r="G64" i="10"/>
  <c r="E64" i="10"/>
  <c r="D65" i="10" l="1"/>
  <c r="F65" i="10" s="1"/>
  <c r="E65" i="10"/>
  <c r="G65" i="10"/>
  <c r="C67" i="10"/>
  <c r="D66" i="10"/>
  <c r="F66" i="10" s="1"/>
  <c r="E66" i="10"/>
  <c r="G66" i="10"/>
  <c r="E33" i="66"/>
  <c r="E34" i="66"/>
  <c r="E35" i="66"/>
  <c r="E36" i="66"/>
  <c r="E37" i="66"/>
  <c r="E38" i="66"/>
  <c r="E23" i="66"/>
  <c r="F23" i="66" s="1"/>
  <c r="E24" i="66"/>
  <c r="F24" i="66" s="1"/>
  <c r="E25" i="66"/>
  <c r="F25" i="66" s="1"/>
  <c r="E26" i="66"/>
  <c r="F26" i="66" s="1"/>
  <c r="E27" i="66"/>
  <c r="F27" i="66" s="1"/>
  <c r="E28" i="66"/>
  <c r="F28" i="66" s="1"/>
  <c r="E22" i="66"/>
  <c r="F22" i="66" s="1"/>
  <c r="E17" i="66"/>
  <c r="E16" i="66"/>
  <c r="E15" i="66"/>
  <c r="E14" i="66"/>
  <c r="E13" i="66"/>
  <c r="E12" i="66"/>
  <c r="E11" i="66"/>
  <c r="E67" i="10" l="1"/>
  <c r="D67" i="10"/>
  <c r="F67" i="10" s="1"/>
  <c r="G67" i="10"/>
  <c r="D69" i="10" l="1"/>
  <c r="F69" i="10" s="1"/>
  <c r="E69" i="10"/>
  <c r="G69" i="10"/>
  <c r="B128" i="9"/>
  <c r="B110" i="9"/>
  <c r="B92" i="9"/>
  <c r="B74" i="9"/>
  <c r="B56" i="9"/>
  <c r="B130" i="9"/>
  <c r="B112" i="9"/>
  <c r="B94" i="9"/>
  <c r="B76" i="9"/>
  <c r="B58" i="9"/>
  <c r="B40" i="9"/>
  <c r="B22" i="9"/>
  <c r="A130" i="9"/>
  <c r="A128" i="9" l="1"/>
  <c r="A74" i="9"/>
  <c r="A56" i="9"/>
  <c r="A110" i="9"/>
  <c r="A92" i="9"/>
  <c r="A22" i="9"/>
  <c r="A40" i="9"/>
  <c r="A112" i="9"/>
  <c r="A94" i="9"/>
  <c r="A76" i="9"/>
  <c r="A58" i="9"/>
  <c r="C11" i="49"/>
  <c r="C12" i="49" s="1"/>
  <c r="C13" i="49" s="1"/>
  <c r="C14" i="49" s="1"/>
  <c r="G6" i="9"/>
  <c r="H6" i="9"/>
  <c r="Q6" i="9"/>
  <c r="E14" i="49" l="1"/>
  <c r="D14" i="49"/>
  <c r="F14" i="49"/>
  <c r="L11" i="37"/>
  <c r="M11" i="37"/>
  <c r="L12" i="37"/>
  <c r="M12" i="37"/>
  <c r="L13" i="37"/>
  <c r="M13" i="37"/>
  <c r="L14" i="37"/>
  <c r="M14" i="37"/>
  <c r="L15" i="37"/>
  <c r="M15" i="37"/>
  <c r="L16" i="37"/>
  <c r="M16" i="37"/>
  <c r="L17" i="37"/>
  <c r="M17" i="37"/>
  <c r="L10" i="37"/>
  <c r="M10" i="37"/>
  <c r="Q12" i="9" l="1"/>
  <c r="E12" i="9"/>
  <c r="D12" i="9"/>
  <c r="Q16" i="9" l="1"/>
  <c r="A16" i="9"/>
  <c r="O18" i="9"/>
  <c r="Q18" i="9"/>
  <c r="O36" i="9" l="1"/>
  <c r="Q36" i="9"/>
  <c r="L21" i="9"/>
  <c r="F21" i="9"/>
  <c r="H21" i="9"/>
  <c r="I21" i="9"/>
  <c r="E10" i="16"/>
  <c r="D10" i="16"/>
  <c r="M19" i="41"/>
  <c r="M20" i="41"/>
  <c r="M21" i="41"/>
  <c r="L22" i="41"/>
  <c r="M22" i="41"/>
  <c r="L23" i="41"/>
  <c r="M23" i="41"/>
  <c r="L24" i="41"/>
  <c r="M24" i="41"/>
  <c r="L25" i="41"/>
  <c r="M25" i="41"/>
  <c r="L26" i="41"/>
  <c r="M26" i="41"/>
  <c r="M18" i="41"/>
  <c r="M10" i="65" l="1"/>
  <c r="M11" i="65"/>
  <c r="M12" i="65"/>
  <c r="M13" i="65"/>
  <c r="M14" i="65"/>
  <c r="M15" i="65"/>
  <c r="M16" i="65"/>
  <c r="M9" i="65"/>
  <c r="L10" i="65"/>
  <c r="L11" i="65"/>
  <c r="L12" i="65"/>
  <c r="L13" i="65"/>
  <c r="L14" i="65"/>
  <c r="L15" i="65"/>
  <c r="L16" i="65"/>
  <c r="L9" i="65"/>
  <c r="J21" i="9" l="1"/>
  <c r="E21" i="9"/>
  <c r="D21" i="9"/>
  <c r="B39" i="9"/>
  <c r="A39" i="9"/>
  <c r="A21" i="9"/>
  <c r="E6" i="9"/>
  <c r="D6" i="9"/>
  <c r="F6" i="9"/>
  <c r="A6" i="9"/>
  <c r="D24" i="9" l="1"/>
  <c r="H24" i="9"/>
  <c r="E24" i="9"/>
  <c r="Q24" i="9"/>
  <c r="G24" i="9"/>
  <c r="F24" i="9"/>
  <c r="B24" i="9"/>
  <c r="A24" i="9"/>
  <c r="I9" i="65"/>
  <c r="H9" i="65"/>
  <c r="G9" i="65"/>
  <c r="F9" i="65"/>
  <c r="E9" i="65"/>
  <c r="D9" i="65"/>
  <c r="C32" i="12" l="1"/>
  <c r="E32" i="12" s="1"/>
  <c r="F31" i="12"/>
  <c r="E31" i="12"/>
  <c r="D31" i="12"/>
  <c r="F32" i="12" l="1"/>
  <c r="D32" i="12"/>
  <c r="C33" i="12"/>
  <c r="Q30" i="9" l="1"/>
  <c r="D30" i="9"/>
  <c r="E30" i="9"/>
  <c r="C34" i="12"/>
  <c r="D33" i="12"/>
  <c r="F33" i="12"/>
  <c r="E33" i="12"/>
  <c r="B16" i="60"/>
  <c r="B17" i="60"/>
  <c r="B18" i="60"/>
  <c r="C16" i="60"/>
  <c r="C17" i="60" s="1"/>
  <c r="C18" i="60" s="1"/>
  <c r="Q34" i="9" l="1"/>
  <c r="F34" i="12"/>
  <c r="E34" i="12"/>
  <c r="C35" i="12"/>
  <c r="D34" i="12"/>
  <c r="AC44" i="13"/>
  <c r="T5" i="13"/>
  <c r="F35" i="12" l="1"/>
  <c r="E35" i="12"/>
  <c r="C36" i="12"/>
  <c r="D35" i="12"/>
  <c r="E36" i="12" l="1"/>
  <c r="C37" i="12"/>
  <c r="D36" i="12"/>
  <c r="F36" i="12"/>
  <c r="C38" i="12" l="1"/>
  <c r="D37" i="12"/>
  <c r="F37" i="12"/>
  <c r="E37" i="12"/>
  <c r="F38" i="12" l="1"/>
  <c r="E38" i="12"/>
  <c r="C39" i="12"/>
  <c r="D38" i="12"/>
  <c r="F39" i="12" l="1"/>
  <c r="E39" i="12"/>
  <c r="C40" i="12"/>
  <c r="D39" i="12"/>
  <c r="E40" i="12" l="1"/>
  <c r="D40" i="12"/>
  <c r="F40" i="12"/>
  <c r="AC43" i="13"/>
  <c r="AB43" i="13"/>
  <c r="AA44" i="13"/>
  <c r="AC48" i="13" l="1"/>
  <c r="AB48" i="13"/>
  <c r="AB45" i="13"/>
  <c r="AC45" i="13"/>
  <c r="A20" i="9" l="1"/>
  <c r="D10" i="49"/>
  <c r="D11" i="49"/>
  <c r="D12" i="49" l="1"/>
  <c r="D13" i="49" l="1"/>
  <c r="B19" i="65"/>
  <c r="C11" i="16" l="1"/>
  <c r="D11" i="16" l="1"/>
  <c r="E11" i="16"/>
  <c r="C12" i="16"/>
  <c r="E12" i="16" l="1"/>
  <c r="D12" i="16"/>
  <c r="C13" i="16"/>
  <c r="G10" i="37"/>
  <c r="D13" i="16" l="1"/>
  <c r="E13" i="16"/>
  <c r="K5" i="68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G10" i="41" s="1"/>
  <c r="E10" i="41"/>
  <c r="D10" i="41"/>
  <c r="F14" i="37" l="1"/>
  <c r="D14" i="37"/>
  <c r="H14" i="37"/>
  <c r="C15" i="37"/>
  <c r="G15" i="37" s="1"/>
  <c r="E14" i="37"/>
  <c r="I14" i="37"/>
  <c r="E15" i="37" l="1"/>
  <c r="F15" i="37"/>
  <c r="D15" i="37"/>
  <c r="H15" i="37"/>
  <c r="C16" i="37"/>
  <c r="I15" i="37"/>
  <c r="G16" i="37" l="1"/>
  <c r="C17" i="37"/>
  <c r="E16" i="37"/>
  <c r="I16" i="37"/>
  <c r="F16" i="37"/>
  <c r="D16" i="37"/>
  <c r="H16" i="37"/>
  <c r="F46" i="10"/>
  <c r="E46" i="10"/>
  <c r="D46" i="10"/>
  <c r="F36" i="10"/>
  <c r="F28" i="10"/>
  <c r="E36" i="10"/>
  <c r="D36" i="10"/>
  <c r="C29" i="10"/>
  <c r="D29" i="10" l="1"/>
  <c r="E29" i="10"/>
  <c r="F29" i="10"/>
  <c r="I17" i="37"/>
  <c r="E17" i="37"/>
  <c r="F17" i="37"/>
  <c r="H17" i="37"/>
  <c r="D17" i="37"/>
  <c r="G17" i="37"/>
  <c r="C14" i="16"/>
  <c r="C30" i="10"/>
  <c r="E14" i="16" l="1"/>
  <c r="D14" i="16"/>
  <c r="F30" i="10"/>
  <c r="D30" i="10"/>
  <c r="E30" i="10"/>
  <c r="C15" i="16"/>
  <c r="C31" i="10"/>
  <c r="C10" i="64"/>
  <c r="H10" i="64" l="1"/>
  <c r="G10" i="64"/>
  <c r="E10" i="64"/>
  <c r="D10" i="64"/>
  <c r="F10" i="64"/>
  <c r="E15" i="16"/>
  <c r="D15" i="16"/>
  <c r="D31" i="10"/>
  <c r="E31" i="10"/>
  <c r="F31" i="10"/>
  <c r="C11" i="64"/>
  <c r="C16" i="16"/>
  <c r="C32" i="10"/>
  <c r="E47" i="10"/>
  <c r="E48" i="10" s="1"/>
  <c r="D47" i="10"/>
  <c r="D48" i="10" s="1"/>
  <c r="D49" i="10" s="1"/>
  <c r="D50" i="10" s="1"/>
  <c r="C47" i="10"/>
  <c r="C48" i="10" l="1"/>
  <c r="C49" i="10" s="1"/>
  <c r="C50" i="10" s="1"/>
  <c r="A12" i="9"/>
  <c r="B12" i="9" s="1"/>
  <c r="A30" i="9"/>
  <c r="B30" i="9" s="1"/>
  <c r="G11" i="64"/>
  <c r="H11" i="64"/>
  <c r="C12" i="64"/>
  <c r="D11" i="64"/>
  <c r="F11" i="64"/>
  <c r="E11" i="64"/>
  <c r="D16" i="16"/>
  <c r="E16" i="16"/>
  <c r="E32" i="10"/>
  <c r="D32" i="10"/>
  <c r="F32" i="10"/>
  <c r="C13" i="64"/>
  <c r="E49" i="10"/>
  <c r="F48" i="10"/>
  <c r="F47" i="10"/>
  <c r="F10" i="49"/>
  <c r="E10" i="49"/>
  <c r="G13" i="64" l="1"/>
  <c r="H13" i="64"/>
  <c r="G12" i="64"/>
  <c r="H12" i="64"/>
  <c r="F13" i="64"/>
  <c r="D13" i="64"/>
  <c r="E13" i="64"/>
  <c r="F12" i="64"/>
  <c r="D12" i="64"/>
  <c r="E12" i="64"/>
  <c r="D34" i="10"/>
  <c r="E34" i="10"/>
  <c r="F34" i="10"/>
  <c r="C14" i="64"/>
  <c r="E50" i="10"/>
  <c r="F49" i="10"/>
  <c r="F11" i="49"/>
  <c r="E11" i="49"/>
  <c r="D10" i="65"/>
  <c r="D11" i="65" s="1"/>
  <c r="D12" i="65" s="1"/>
  <c r="D13" i="65" s="1"/>
  <c r="D14" i="65" s="1"/>
  <c r="D15" i="65" s="1"/>
  <c r="D16" i="65" s="1"/>
  <c r="C10" i="65"/>
  <c r="G14" i="64" l="1"/>
  <c r="H14" i="64"/>
  <c r="F14" i="64"/>
  <c r="D14" i="64"/>
  <c r="E14" i="64"/>
  <c r="H10" i="65"/>
  <c r="E10" i="65"/>
  <c r="F10" i="65"/>
  <c r="G10" i="65"/>
  <c r="I10" i="65"/>
  <c r="C15" i="64"/>
  <c r="F50" i="10"/>
  <c r="C11" i="65"/>
  <c r="F12" i="49"/>
  <c r="E12" i="49"/>
  <c r="G15" i="64" l="1"/>
  <c r="H15" i="64"/>
  <c r="F15" i="64"/>
  <c r="D15" i="64"/>
  <c r="E15" i="64"/>
  <c r="I11" i="65"/>
  <c r="E11" i="65"/>
  <c r="H11" i="65"/>
  <c r="G11" i="65"/>
  <c r="F11" i="65"/>
  <c r="C16" i="64"/>
  <c r="C12" i="65"/>
  <c r="E13" i="49"/>
  <c r="F13" i="49"/>
  <c r="G16" i="64" l="1"/>
  <c r="H16" i="64"/>
  <c r="E16" i="64"/>
  <c r="F16" i="64"/>
  <c r="D16" i="64"/>
  <c r="C17" i="64"/>
  <c r="I12" i="65"/>
  <c r="G12" i="65"/>
  <c r="E12" i="65"/>
  <c r="F12" i="65"/>
  <c r="H12" i="65"/>
  <c r="C13" i="65"/>
  <c r="H17" i="64" l="1"/>
  <c r="G17" i="64"/>
  <c r="F17" i="64"/>
  <c r="E17" i="64"/>
  <c r="D17" i="64"/>
  <c r="H13" i="65"/>
  <c r="I13" i="65"/>
  <c r="G13" i="65"/>
  <c r="E13" i="65"/>
  <c r="F13" i="65"/>
  <c r="C14" i="65"/>
  <c r="C15" i="65" l="1"/>
  <c r="I14" i="65"/>
  <c r="E14" i="65"/>
  <c r="H14" i="65"/>
  <c r="F14" i="65"/>
  <c r="G14" i="65"/>
  <c r="I15" i="65" l="1"/>
  <c r="E15" i="65"/>
  <c r="H15" i="65"/>
  <c r="G15" i="65"/>
  <c r="F15" i="65"/>
  <c r="E16" i="65"/>
  <c r="F16" i="65"/>
  <c r="G16" i="65"/>
  <c r="I16" i="65"/>
  <c r="H16" i="65"/>
  <c r="I7" i="48"/>
  <c r="C26" i="11" l="1"/>
  <c r="C27" i="11" s="1"/>
  <c r="C28" i="11" s="1"/>
  <c r="D23" i="51" l="1"/>
  <c r="D22" i="51"/>
  <c r="D21" i="51"/>
  <c r="D38" i="35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D11" i="12" l="1"/>
  <c r="F11" i="12"/>
  <c r="G11" i="12" s="1"/>
  <c r="E11" i="12"/>
  <c r="C17" i="10" l="1"/>
  <c r="I50" i="43"/>
  <c r="H17" i="10" l="1"/>
  <c r="D17" i="10"/>
  <c r="E17" i="10"/>
  <c r="G17" i="10"/>
  <c r="F17" i="10"/>
  <c r="E50" i="43"/>
  <c r="O50" i="43"/>
  <c r="G50" i="43"/>
  <c r="J50" i="43"/>
  <c r="C35" i="10" l="1"/>
  <c r="F35" i="10" l="1"/>
  <c r="E35" i="10"/>
  <c r="D35" i="10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E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Q14" i="9"/>
  <c r="D10" i="35"/>
  <c r="C11" i="44"/>
  <c r="C12" i="44" s="1"/>
  <c r="D47" i="35"/>
  <c r="F47" i="35" s="1"/>
  <c r="D46" i="35"/>
  <c r="F46" i="35" s="1"/>
  <c r="D50" i="35"/>
  <c r="D51" i="35"/>
  <c r="D56" i="35"/>
  <c r="F56" i="35" s="1"/>
  <c r="D57" i="35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I26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6" i="41" s="1"/>
  <c r="E6" i="16"/>
  <c r="J6" i="11"/>
  <c r="D10" i="11"/>
  <c r="E10" i="11" s="1"/>
  <c r="F6" i="24"/>
  <c r="C10" i="60"/>
  <c r="E26" i="11"/>
  <c r="F26" i="11" s="1"/>
  <c r="D6" i="51"/>
  <c r="D10" i="44"/>
  <c r="E10" i="44" s="1"/>
  <c r="F10" i="44" s="1"/>
  <c r="G10" i="44" s="1"/>
  <c r="H10" i="44" s="1"/>
  <c r="F11" i="41"/>
  <c r="I5" i="44"/>
  <c r="G5" i="35"/>
  <c r="F6" i="66"/>
  <c r="H6" i="64"/>
  <c r="I6" i="65"/>
  <c r="B11" i="24"/>
  <c r="F9" i="24"/>
  <c r="E9" i="24"/>
  <c r="D9" i="24"/>
  <c r="C9" i="24"/>
  <c r="P5" i="43"/>
  <c r="I6" i="37"/>
  <c r="G25" i="11"/>
  <c r="E25" i="11"/>
  <c r="F25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5" i="11"/>
  <c r="D9" i="11"/>
  <c r="E9" i="11" s="1"/>
  <c r="R6" i="40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7" i="9"/>
  <c r="L7" i="9"/>
  <c r="F7" i="9"/>
  <c r="F12" i="41" l="1"/>
  <c r="G11" i="41"/>
  <c r="F17" i="9"/>
  <c r="L17" i="9"/>
  <c r="E17" i="9"/>
  <c r="G17" i="9"/>
  <c r="D17" i="9"/>
  <c r="H17" i="9"/>
  <c r="D10" i="60"/>
  <c r="G10" i="60"/>
  <c r="F11" i="9"/>
  <c r="H11" i="9"/>
  <c r="G11" i="9"/>
  <c r="Q11" i="9"/>
  <c r="H23" i="41"/>
  <c r="H24" i="41" s="1"/>
  <c r="H25" i="41" s="1"/>
  <c r="I23" i="41"/>
  <c r="I24" i="41" s="1"/>
  <c r="I25" i="41" s="1"/>
  <c r="C19" i="41"/>
  <c r="E19" i="41" s="1"/>
  <c r="O7" i="9"/>
  <c r="Q7" i="9"/>
  <c r="D12" i="12"/>
  <c r="E12" i="12"/>
  <c r="F10" i="11"/>
  <c r="D27" i="11"/>
  <c r="D8" i="9"/>
  <c r="Q9" i="9"/>
  <c r="M9" i="9"/>
  <c r="K9" i="9"/>
  <c r="E10" i="60"/>
  <c r="C11" i="60"/>
  <c r="G11" i="60" s="1"/>
  <c r="F10" i="60"/>
  <c r="G14" i="9"/>
  <c r="G26" i="11"/>
  <c r="G27" i="11"/>
  <c r="E27" i="11"/>
  <c r="F27" i="11" s="1"/>
  <c r="D26" i="11"/>
  <c r="C11" i="11"/>
  <c r="D11" i="11" s="1"/>
  <c r="E11" i="11" s="1"/>
  <c r="H14" i="9"/>
  <c r="F14" i="9"/>
  <c r="E14" i="9"/>
  <c r="E28" i="11"/>
  <c r="F28" i="11" s="1"/>
  <c r="G28" i="11"/>
  <c r="D28" i="11"/>
  <c r="C29" i="11"/>
  <c r="F12" i="12"/>
  <c r="F59" i="35"/>
  <c r="F53" i="35"/>
  <c r="F50" i="35"/>
  <c r="F49" i="35"/>
  <c r="F60" i="35"/>
  <c r="F51" i="35"/>
  <c r="D21" i="35"/>
  <c r="F52" i="35"/>
  <c r="F57" i="35"/>
  <c r="F58" i="35"/>
  <c r="D11" i="41"/>
  <c r="H11" i="44"/>
  <c r="H12" i="44" s="1"/>
  <c r="H13" i="44" s="1"/>
  <c r="H14" i="44" s="1"/>
  <c r="H15" i="44" s="1"/>
  <c r="H16" i="44" s="1"/>
  <c r="H17" i="44" s="1"/>
  <c r="H18" i="44" s="1"/>
  <c r="I10" i="44"/>
  <c r="I11" i="44" s="1"/>
  <c r="I12" i="44" s="1"/>
  <c r="I13" i="44" s="1"/>
  <c r="I14" i="44" s="1"/>
  <c r="I15" i="44" s="1"/>
  <c r="I16" i="44" s="1"/>
  <c r="I17" i="44" s="1"/>
  <c r="I18" i="44" s="1"/>
  <c r="D12" i="44"/>
  <c r="E12" i="44" s="1"/>
  <c r="F12" i="44" s="1"/>
  <c r="G12" i="44" s="1"/>
  <c r="C13" i="44"/>
  <c r="D11" i="44"/>
  <c r="E11" i="44" s="1"/>
  <c r="F11" i="44" s="1"/>
  <c r="G11" i="44" s="1"/>
  <c r="H42" i="9" l="1"/>
  <c r="G42" i="9"/>
  <c r="F42" i="9"/>
  <c r="E42" i="9"/>
  <c r="D42" i="9"/>
  <c r="Q42" i="9"/>
  <c r="F13" i="41"/>
  <c r="G12" i="41"/>
  <c r="A42" i="9"/>
  <c r="B42" i="9"/>
  <c r="A18" i="9"/>
  <c r="H18" i="9"/>
  <c r="D12" i="41"/>
  <c r="G10" i="11"/>
  <c r="H10" i="11" s="1"/>
  <c r="I10" i="11" s="1"/>
  <c r="J10" i="11" s="1"/>
  <c r="Q27" i="9"/>
  <c r="G25" i="9"/>
  <c r="C12" i="11"/>
  <c r="D12" i="11" s="1"/>
  <c r="E12" i="11" s="1"/>
  <c r="F25" i="9"/>
  <c r="F11" i="11"/>
  <c r="H25" i="9"/>
  <c r="Q25" i="9"/>
  <c r="O25" i="9"/>
  <c r="M27" i="9"/>
  <c r="L25" i="9"/>
  <c r="K27" i="9"/>
  <c r="J26" i="9"/>
  <c r="C20" i="41"/>
  <c r="E20" i="41" s="1"/>
  <c r="J8" i="9"/>
  <c r="E8" i="9"/>
  <c r="Q8" i="9"/>
  <c r="E13" i="12"/>
  <c r="D13" i="12"/>
  <c r="D11" i="60"/>
  <c r="C12" i="60"/>
  <c r="E11" i="60"/>
  <c r="F11" i="60"/>
  <c r="E10" i="9"/>
  <c r="C30" i="11"/>
  <c r="E29" i="11"/>
  <c r="F29" i="11" s="1"/>
  <c r="G29" i="11"/>
  <c r="D29" i="11"/>
  <c r="F13" i="12"/>
  <c r="Q32" i="9"/>
  <c r="F32" i="9"/>
  <c r="H32" i="9"/>
  <c r="E32" i="9"/>
  <c r="G32" i="9"/>
  <c r="D22" i="35"/>
  <c r="D13" i="44"/>
  <c r="E13" i="44" s="1"/>
  <c r="F13" i="44" s="1"/>
  <c r="G13" i="44" s="1"/>
  <c r="C14" i="44"/>
  <c r="C15" i="44" s="1"/>
  <c r="I19" i="44"/>
  <c r="H19" i="44"/>
  <c r="D15" i="44" l="1"/>
  <c r="E15" i="44" s="1"/>
  <c r="F15" i="44" s="1"/>
  <c r="G15" i="44" s="1"/>
  <c r="C16" i="44"/>
  <c r="F60" i="9"/>
  <c r="E60" i="9"/>
  <c r="Q60" i="9"/>
  <c r="H60" i="9"/>
  <c r="D60" i="9"/>
  <c r="G60" i="9"/>
  <c r="F14" i="41"/>
  <c r="G13" i="41"/>
  <c r="A60" i="9"/>
  <c r="B60" i="9"/>
  <c r="D13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E26" i="9"/>
  <c r="D26" i="9"/>
  <c r="Q26" i="9"/>
  <c r="C21" i="41"/>
  <c r="E21" i="41" s="1"/>
  <c r="Q17" i="9"/>
  <c r="E14" i="12"/>
  <c r="D14" i="12"/>
  <c r="G12" i="60"/>
  <c r="C13" i="60"/>
  <c r="D12" i="60"/>
  <c r="F12" i="60"/>
  <c r="E12" i="60"/>
  <c r="G30" i="11"/>
  <c r="E30" i="11"/>
  <c r="F30" i="11" s="1"/>
  <c r="D30" i="11"/>
  <c r="C31" i="11"/>
  <c r="F14" i="12"/>
  <c r="G50" i="9"/>
  <c r="Q50" i="9"/>
  <c r="E50" i="9"/>
  <c r="F50" i="9"/>
  <c r="H50" i="9"/>
  <c r="H43" i="9"/>
  <c r="Q43" i="9"/>
  <c r="F43" i="9"/>
  <c r="G43" i="9"/>
  <c r="O43" i="9"/>
  <c r="L43" i="9"/>
  <c r="D23" i="35"/>
  <c r="D14" i="44"/>
  <c r="E14" i="44" s="1"/>
  <c r="F14" i="44" s="1"/>
  <c r="G14" i="44" s="1"/>
  <c r="C17" i="44" l="1"/>
  <c r="D16" i="44"/>
  <c r="E16" i="44" s="1"/>
  <c r="F16" i="44" s="1"/>
  <c r="G16" i="44" s="1"/>
  <c r="H78" i="9"/>
  <c r="Q78" i="9"/>
  <c r="G78" i="9"/>
  <c r="F78" i="9"/>
  <c r="E78" i="9"/>
  <c r="D78" i="9"/>
  <c r="F15" i="41"/>
  <c r="G14" i="41"/>
  <c r="A78" i="9"/>
  <c r="B78" i="9"/>
  <c r="F35" i="9"/>
  <c r="L35" i="9"/>
  <c r="E35" i="9"/>
  <c r="H35" i="9"/>
  <c r="D35" i="9"/>
  <c r="G35" i="9"/>
  <c r="D14" i="41"/>
  <c r="F13" i="11"/>
  <c r="G13" i="11" s="1"/>
  <c r="H13" i="11" s="1"/>
  <c r="I13" i="11" s="1"/>
  <c r="J13" i="11" s="1"/>
  <c r="C14" i="11"/>
  <c r="D14" i="11" s="1"/>
  <c r="E14" i="11" s="1"/>
  <c r="Q29" i="9"/>
  <c r="G29" i="9"/>
  <c r="F29" i="9"/>
  <c r="H29" i="9"/>
  <c r="C14" i="60"/>
  <c r="G13" i="60"/>
  <c r="F13" i="60"/>
  <c r="E13" i="60"/>
  <c r="C22" i="41"/>
  <c r="E22" i="41" s="1"/>
  <c r="Q35" i="9"/>
  <c r="D15" i="12"/>
  <c r="E15" i="12"/>
  <c r="D13" i="60"/>
  <c r="E31" i="11"/>
  <c r="F31" i="11" s="1"/>
  <c r="G31" i="11"/>
  <c r="D31" i="11"/>
  <c r="C32" i="11"/>
  <c r="C33" i="11" s="1"/>
  <c r="C34" i="11" s="1"/>
  <c r="C16" i="12"/>
  <c r="F15" i="12"/>
  <c r="Q44" i="9"/>
  <c r="D44" i="9"/>
  <c r="E44" i="9"/>
  <c r="J44" i="9"/>
  <c r="L61" i="9"/>
  <c r="G61" i="9"/>
  <c r="F61" i="9"/>
  <c r="Q61" i="9"/>
  <c r="O61" i="9"/>
  <c r="H61" i="9"/>
  <c r="M45" i="9"/>
  <c r="Q45" i="9"/>
  <c r="K45" i="9"/>
  <c r="Q68" i="9"/>
  <c r="G68" i="9"/>
  <c r="H68" i="9"/>
  <c r="F68" i="9"/>
  <c r="E68" i="9"/>
  <c r="D24" i="35"/>
  <c r="C18" i="44" l="1"/>
  <c r="D18" i="44" s="1"/>
  <c r="E18" i="44" s="1"/>
  <c r="F18" i="44" s="1"/>
  <c r="G18" i="44" s="1"/>
  <c r="D17" i="44"/>
  <c r="E17" i="44" s="1"/>
  <c r="F17" i="44" s="1"/>
  <c r="G17" i="44" s="1"/>
  <c r="D34" i="11"/>
  <c r="G34" i="11"/>
  <c r="E34" i="11"/>
  <c r="F34" i="11" s="1"/>
  <c r="Q48" i="9"/>
  <c r="A48" i="9"/>
  <c r="B48" i="9" s="1"/>
  <c r="E48" i="9"/>
  <c r="D48" i="9"/>
  <c r="H96" i="9"/>
  <c r="G96" i="9"/>
  <c r="E96" i="9"/>
  <c r="D96" i="9"/>
  <c r="Q96" i="9"/>
  <c r="F96" i="9"/>
  <c r="F16" i="41"/>
  <c r="G15" i="41"/>
  <c r="A96" i="9"/>
  <c r="B96" i="9"/>
  <c r="A36" i="9"/>
  <c r="H36" i="9"/>
  <c r="B36" i="9"/>
  <c r="L53" i="9"/>
  <c r="E53" i="9"/>
  <c r="H53" i="9"/>
  <c r="D53" i="9"/>
  <c r="G53" i="9"/>
  <c r="F53" i="9"/>
  <c r="C15" i="11"/>
  <c r="C16" i="11" s="1"/>
  <c r="C17" i="11" s="1"/>
  <c r="C18" i="11" s="1"/>
  <c r="F14" i="11"/>
  <c r="G14" i="11" s="1"/>
  <c r="H14" i="11" s="1"/>
  <c r="I14" i="11" s="1"/>
  <c r="J14" i="11" s="1"/>
  <c r="E14" i="60"/>
  <c r="C15" i="60"/>
  <c r="D15" i="41"/>
  <c r="Q47" i="9"/>
  <c r="H47" i="9"/>
  <c r="F47" i="9"/>
  <c r="G47" i="9"/>
  <c r="E19" i="9"/>
  <c r="C23" i="41"/>
  <c r="E23" i="41" s="1"/>
  <c r="B114" i="9"/>
  <c r="F14" i="60"/>
  <c r="G14" i="60"/>
  <c r="Q53" i="9"/>
  <c r="D16" i="12"/>
  <c r="E16" i="12"/>
  <c r="D14" i="60"/>
  <c r="G32" i="11"/>
  <c r="E32" i="11"/>
  <c r="F32" i="11" s="1"/>
  <c r="D32" i="11"/>
  <c r="C17" i="12"/>
  <c r="F16" i="12"/>
  <c r="Q86" i="9"/>
  <c r="E86" i="9"/>
  <c r="F86" i="9"/>
  <c r="G86" i="9"/>
  <c r="H86" i="9"/>
  <c r="F79" i="9"/>
  <c r="H79" i="9"/>
  <c r="O79" i="9"/>
  <c r="L79" i="9"/>
  <c r="G79" i="9"/>
  <c r="Q79" i="9"/>
  <c r="M63" i="9"/>
  <c r="K63" i="9"/>
  <c r="Q63" i="9"/>
  <c r="J62" i="9"/>
  <c r="Q62" i="9"/>
  <c r="D62" i="9"/>
  <c r="E62" i="9"/>
  <c r="D25" i="35"/>
  <c r="I51" i="43"/>
  <c r="C19" i="44"/>
  <c r="F20" i="9"/>
  <c r="N20" i="9"/>
  <c r="E20" i="9"/>
  <c r="L20" i="9"/>
  <c r="Q20" i="9"/>
  <c r="G20" i="9"/>
  <c r="H20" i="9"/>
  <c r="D18" i="11" l="1"/>
  <c r="E18" i="11" s="1"/>
  <c r="F18" i="11"/>
  <c r="G18" i="11" s="1"/>
  <c r="H18" i="11" s="1"/>
  <c r="I18" i="11" s="1"/>
  <c r="J18" i="11" s="1"/>
  <c r="Q65" i="9"/>
  <c r="Q114" i="9"/>
  <c r="H114" i="9"/>
  <c r="G114" i="9"/>
  <c r="F114" i="9"/>
  <c r="D114" i="9"/>
  <c r="E114" i="9"/>
  <c r="Q54" i="9"/>
  <c r="O54" i="9"/>
  <c r="F15" i="11"/>
  <c r="G15" i="11" s="1"/>
  <c r="H15" i="11" s="1"/>
  <c r="I15" i="11" s="1"/>
  <c r="J15" i="11" s="1"/>
  <c r="D15" i="11"/>
  <c r="E15" i="11" s="1"/>
  <c r="F17" i="41"/>
  <c r="G16" i="41"/>
  <c r="A114" i="9"/>
  <c r="A54" i="9"/>
  <c r="B54" i="9"/>
  <c r="H54" i="9"/>
  <c r="G71" i="9"/>
  <c r="F71" i="9"/>
  <c r="L71" i="9"/>
  <c r="E71" i="9"/>
  <c r="H71" i="9"/>
  <c r="D71" i="9"/>
  <c r="G15" i="60"/>
  <c r="F15" i="60"/>
  <c r="D15" i="60"/>
  <c r="E15" i="60"/>
  <c r="D16" i="41"/>
  <c r="H65" i="9"/>
  <c r="G65" i="9"/>
  <c r="F65" i="9"/>
  <c r="Q71" i="9"/>
  <c r="Q37" i="9"/>
  <c r="H38" i="9"/>
  <c r="D19" i="9"/>
  <c r="Q19" i="9"/>
  <c r="C24" i="41"/>
  <c r="E24" i="41" s="1"/>
  <c r="E17" i="12"/>
  <c r="D17" i="12"/>
  <c r="C17" i="16"/>
  <c r="C18" i="12"/>
  <c r="C19" i="12" s="1"/>
  <c r="F17" i="12"/>
  <c r="M81" i="9"/>
  <c r="Q81" i="9"/>
  <c r="K81" i="9"/>
  <c r="Q97" i="9"/>
  <c r="O97" i="9"/>
  <c r="F97" i="9"/>
  <c r="H97" i="9"/>
  <c r="G97" i="9"/>
  <c r="L97" i="9"/>
  <c r="E80" i="9"/>
  <c r="J80" i="9"/>
  <c r="Q80" i="9"/>
  <c r="D80" i="9"/>
  <c r="E104" i="9"/>
  <c r="H104" i="9"/>
  <c r="F104" i="9"/>
  <c r="G104" i="9"/>
  <c r="Q104" i="9"/>
  <c r="D26" i="35"/>
  <c r="D16" i="11"/>
  <c r="E16" i="11" s="1"/>
  <c r="F16" i="11"/>
  <c r="G16" i="11" s="1"/>
  <c r="H16" i="11" s="1"/>
  <c r="I16" i="11" s="1"/>
  <c r="J16" i="11" s="1"/>
  <c r="I53" i="43"/>
  <c r="L51" i="43"/>
  <c r="G51" i="43"/>
  <c r="E51" i="43"/>
  <c r="K51" i="43"/>
  <c r="J51" i="43"/>
  <c r="I49" i="43"/>
  <c r="D19" i="44"/>
  <c r="E19" i="44" s="1"/>
  <c r="F19" i="44" s="1"/>
  <c r="G19" i="44" s="1"/>
  <c r="G22" i="9"/>
  <c r="F22" i="9"/>
  <c r="C23" i="9"/>
  <c r="H22" i="9"/>
  <c r="Q22" i="9"/>
  <c r="D17" i="16" l="1"/>
  <c r="E17" i="16"/>
  <c r="Q66" i="9"/>
  <c r="Q84" i="9"/>
  <c r="A84" i="9"/>
  <c r="B84" i="9" s="1"/>
  <c r="D84" i="9"/>
  <c r="E84" i="9"/>
  <c r="A66" i="9"/>
  <c r="B66" i="9" s="1"/>
  <c r="E66" i="9"/>
  <c r="D66" i="9"/>
  <c r="A75" i="9"/>
  <c r="Q72" i="9"/>
  <c r="O72" i="9"/>
  <c r="F18" i="41"/>
  <c r="G17" i="41"/>
  <c r="F38" i="9"/>
  <c r="H72" i="9"/>
  <c r="B72" i="9"/>
  <c r="L89" i="9"/>
  <c r="E89" i="9"/>
  <c r="H89" i="9"/>
  <c r="D89" i="9"/>
  <c r="G89" i="9"/>
  <c r="F89" i="9"/>
  <c r="A72" i="9"/>
  <c r="D16" i="60"/>
  <c r="E16" i="60"/>
  <c r="G16" i="60"/>
  <c r="F16" i="60"/>
  <c r="D17" i="41"/>
  <c r="H40" i="9"/>
  <c r="C20" i="12"/>
  <c r="D19" i="12"/>
  <c r="F19" i="12"/>
  <c r="E19" i="12"/>
  <c r="N38" i="9"/>
  <c r="Q83" i="9"/>
  <c r="G83" i="9"/>
  <c r="F83" i="9"/>
  <c r="H83" i="9"/>
  <c r="Q38" i="9"/>
  <c r="L38" i="9"/>
  <c r="Q89" i="9"/>
  <c r="E38" i="9"/>
  <c r="E37" i="9"/>
  <c r="G38" i="9"/>
  <c r="D37" i="9"/>
  <c r="C25" i="41"/>
  <c r="C26" i="41" s="1"/>
  <c r="E26" i="41" s="1"/>
  <c r="D18" i="12"/>
  <c r="E18" i="12"/>
  <c r="F18" i="12"/>
  <c r="Q98" i="9"/>
  <c r="E98" i="9"/>
  <c r="D98" i="9"/>
  <c r="J98" i="9"/>
  <c r="Q99" i="9"/>
  <c r="K99" i="9"/>
  <c r="M99" i="9"/>
  <c r="F122" i="9"/>
  <c r="E122" i="9"/>
  <c r="H122" i="9"/>
  <c r="Q122" i="9"/>
  <c r="G122" i="9"/>
  <c r="L115" i="9"/>
  <c r="Q115" i="9"/>
  <c r="F115" i="9"/>
  <c r="H115" i="9"/>
  <c r="G115" i="9"/>
  <c r="O115" i="9"/>
  <c r="L53" i="43"/>
  <c r="P53" i="43"/>
  <c r="G53" i="43"/>
  <c r="E53" i="43"/>
  <c r="M53" i="43"/>
  <c r="N53" i="43"/>
  <c r="K53" i="43"/>
  <c r="I52" i="43"/>
  <c r="N49" i="43"/>
  <c r="M49" i="43"/>
  <c r="G49" i="43"/>
  <c r="E49" i="43"/>
  <c r="H56" i="9"/>
  <c r="F56" i="9"/>
  <c r="G56" i="9"/>
  <c r="L56" i="9"/>
  <c r="E56" i="9"/>
  <c r="Q56" i="9"/>
  <c r="N56" i="9"/>
  <c r="Q55" i="9"/>
  <c r="E55" i="9"/>
  <c r="D55" i="9"/>
  <c r="Q21" i="9"/>
  <c r="Q23" i="9"/>
  <c r="D23" i="9"/>
  <c r="E23" i="9"/>
  <c r="I23" i="9"/>
  <c r="Q102" i="9" l="1"/>
  <c r="A102" i="9"/>
  <c r="B102" i="9" s="1"/>
  <c r="E102" i="9"/>
  <c r="D102" i="9"/>
  <c r="Q90" i="9"/>
  <c r="O90" i="9"/>
  <c r="E25" i="41"/>
  <c r="F19" i="41"/>
  <c r="G18" i="41"/>
  <c r="A90" i="9"/>
  <c r="B90" i="9"/>
  <c r="H90" i="9"/>
  <c r="G107" i="9"/>
  <c r="F107" i="9"/>
  <c r="L107" i="9"/>
  <c r="E107" i="9"/>
  <c r="H107" i="9"/>
  <c r="D107" i="9"/>
  <c r="F40" i="9"/>
  <c r="Q40" i="9"/>
  <c r="C41" i="9"/>
  <c r="Q41" i="9" s="1"/>
  <c r="G40" i="9"/>
  <c r="E17" i="60"/>
  <c r="D17" i="60"/>
  <c r="G17" i="60"/>
  <c r="F17" i="60"/>
  <c r="D18" i="41"/>
  <c r="Q107" i="9"/>
  <c r="E20" i="12"/>
  <c r="D20" i="12"/>
  <c r="F20" i="12"/>
  <c r="D33" i="11"/>
  <c r="G33" i="11"/>
  <c r="E33" i="11"/>
  <c r="F33" i="11" s="1"/>
  <c r="J116" i="9"/>
  <c r="E116" i="9"/>
  <c r="D116" i="9"/>
  <c r="Q116" i="9"/>
  <c r="Q117" i="9"/>
  <c r="K117" i="9"/>
  <c r="M117" i="9"/>
  <c r="E52" i="43"/>
  <c r="M52" i="43"/>
  <c r="G52" i="43"/>
  <c r="N52" i="43"/>
  <c r="Q39" i="9"/>
  <c r="H74" i="9"/>
  <c r="N74" i="9"/>
  <c r="L74" i="9"/>
  <c r="G74" i="9"/>
  <c r="F74" i="9"/>
  <c r="Q74" i="9"/>
  <c r="E74" i="9"/>
  <c r="F58" i="9"/>
  <c r="G58" i="9"/>
  <c r="Q58" i="9"/>
  <c r="H58" i="9"/>
  <c r="C59" i="9"/>
  <c r="D73" i="9"/>
  <c r="Q73" i="9"/>
  <c r="E73" i="9"/>
  <c r="Q120" i="9" l="1"/>
  <c r="E120" i="9"/>
  <c r="A120" i="9"/>
  <c r="B120" i="9" s="1"/>
  <c r="D120" i="9"/>
  <c r="Q108" i="9"/>
  <c r="F20" i="41"/>
  <c r="G19" i="41"/>
  <c r="A108" i="9"/>
  <c r="B108" i="9"/>
  <c r="I108" i="9"/>
  <c r="G125" i="9"/>
  <c r="F125" i="9"/>
  <c r="D125" i="9"/>
  <c r="E125" i="9"/>
  <c r="H125" i="9"/>
  <c r="L125" i="9"/>
  <c r="I41" i="9"/>
  <c r="D41" i="9"/>
  <c r="E41" i="9"/>
  <c r="Q125" i="9"/>
  <c r="F18" i="60"/>
  <c r="E18" i="60"/>
  <c r="G18" i="60"/>
  <c r="D18" i="60"/>
  <c r="D19" i="41"/>
  <c r="Q119" i="9"/>
  <c r="G119" i="9"/>
  <c r="F119" i="9"/>
  <c r="F17" i="11"/>
  <c r="G17" i="11" s="1"/>
  <c r="H17" i="11" s="1"/>
  <c r="I17" i="11" s="1"/>
  <c r="J17" i="11" s="1"/>
  <c r="D17" i="11"/>
  <c r="E17" i="11" s="1"/>
  <c r="B57" i="9"/>
  <c r="Q57" i="9"/>
  <c r="A57" i="9"/>
  <c r="J108" i="9"/>
  <c r="D108" i="9"/>
  <c r="O108" i="9" s="1"/>
  <c r="E108" i="9"/>
  <c r="E92" i="9"/>
  <c r="L92" i="9"/>
  <c r="H92" i="9"/>
  <c r="Q92" i="9"/>
  <c r="N92" i="9"/>
  <c r="G92" i="9"/>
  <c r="F92" i="9"/>
  <c r="I59" i="9"/>
  <c r="E59" i="9"/>
  <c r="Q59" i="9"/>
  <c r="D59" i="9"/>
  <c r="H76" i="9"/>
  <c r="C77" i="9"/>
  <c r="F76" i="9"/>
  <c r="G76" i="9"/>
  <c r="Q76" i="9"/>
  <c r="Q91" i="9"/>
  <c r="D91" i="9"/>
  <c r="E91" i="9"/>
  <c r="A129" i="9" l="1"/>
  <c r="Q126" i="9"/>
  <c r="O126" i="9"/>
  <c r="F21" i="41"/>
  <c r="G20" i="41"/>
  <c r="H126" i="9"/>
  <c r="D20" i="41"/>
  <c r="Q75" i="9"/>
  <c r="B75" i="9"/>
  <c r="D77" i="9"/>
  <c r="Q77" i="9"/>
  <c r="E77" i="9"/>
  <c r="I77" i="9"/>
  <c r="H94" i="9"/>
  <c r="Q94" i="9"/>
  <c r="G94" i="9"/>
  <c r="F94" i="9"/>
  <c r="C95" i="9"/>
  <c r="E109" i="9"/>
  <c r="D109" i="9"/>
  <c r="Q109" i="9"/>
  <c r="B126" i="9"/>
  <c r="A126" i="9"/>
  <c r="G110" i="9"/>
  <c r="E110" i="9"/>
  <c r="Q110" i="9"/>
  <c r="L110" i="9"/>
  <c r="N110" i="9"/>
  <c r="H110" i="9"/>
  <c r="F110" i="9"/>
  <c r="F22" i="41" l="1"/>
  <c r="F26" i="41" s="1"/>
  <c r="G26" i="41" s="1"/>
  <c r="G21" i="41"/>
  <c r="D21" i="41"/>
  <c r="G112" i="9"/>
  <c r="H112" i="9"/>
  <c r="C113" i="9"/>
  <c r="Q112" i="9"/>
  <c r="F112" i="9"/>
  <c r="I95" i="9"/>
  <c r="E95" i="9"/>
  <c r="Q95" i="9"/>
  <c r="D95" i="9"/>
  <c r="B93" i="9"/>
  <c r="A93" i="9"/>
  <c r="Q93" i="9"/>
  <c r="H128" i="9"/>
  <c r="F128" i="9"/>
  <c r="Q128" i="9"/>
  <c r="N128" i="9"/>
  <c r="L128" i="9"/>
  <c r="G128" i="9"/>
  <c r="E128" i="9"/>
  <c r="Q127" i="9"/>
  <c r="D127" i="9"/>
  <c r="E127" i="9"/>
  <c r="G22" i="41" l="1"/>
  <c r="F23" i="41"/>
  <c r="D22" i="41"/>
  <c r="B111" i="9"/>
  <c r="Q111" i="9"/>
  <c r="A111" i="9"/>
  <c r="D113" i="9"/>
  <c r="E113" i="9"/>
  <c r="Q113" i="9"/>
  <c r="I113" i="9"/>
  <c r="C131" i="9"/>
  <c r="H130" i="9"/>
  <c r="F130" i="9"/>
  <c r="Q130" i="9"/>
  <c r="G130" i="9"/>
  <c r="F24" i="41" l="1"/>
  <c r="G23" i="41"/>
  <c r="D23" i="41"/>
  <c r="B129" i="9"/>
  <c r="Q129" i="9"/>
  <c r="D131" i="9"/>
  <c r="E131" i="9"/>
  <c r="I131" i="9"/>
  <c r="Q131" i="9"/>
  <c r="F25" i="41" l="1"/>
  <c r="G24" i="41"/>
  <c r="D24" i="41"/>
  <c r="G25" i="41" l="1"/>
  <c r="D25" i="41"/>
  <c r="D26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sharedStrings.xml><?xml version="1.0" encoding="utf-8"?>
<sst xmlns="http://schemas.openxmlformats.org/spreadsheetml/2006/main" count="3575" uniqueCount="910">
  <si>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</si>
  <si>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</si>
  <si>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</si>
  <si>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</si>
  <si>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</si>
  <si>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</si>
  <si>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</si>
  <si>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</si>
  <si>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</si>
  <si>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</si>
  <si>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</si>
  <si>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</si>
  <si>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</si>
  <si>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</si>
  <si>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</si>
  <si>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</si>
  <si>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</si>
  <si>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</si>
  <si>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</si>
  <si>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</si>
  <si>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</si>
  <si>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</si>
  <si>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</si>
  <si>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</si>
  <si>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</si>
  <si>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</si>
  <si>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</si>
  <si>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</si>
  <si>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</si>
  <si>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</si>
  <si>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</si>
  <si>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</si>
  <si>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</si>
  <si>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</si>
  <si>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</si>
  <si>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</si>
  <si>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</si>
  <si>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</si>
  <si>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</si>
  <si>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</si>
  <si>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</si>
  <si>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</si>
  <si>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</si>
  <si>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</si>
  <si>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</si>
  <si>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</si>
  <si>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</si>
  <si>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</si>
  <si>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</si>
  <si>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</si>
  <si>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</si>
  <si>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</si>
  <si>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</si>
  <si>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</si>
  <si>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</si>
  <si>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</si>
  <si>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</si>
  <si>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</si>
  <si>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</si>
  <si>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</si>
  <si>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</si>
  <si>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</si>
  <si>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</si>
  <si>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</si>
  <si>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</si>
  <si>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</si>
  <si>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</si>
  <si>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</si>
  <si>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</si>
  <si>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</si>
  <si>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</si>
  <si>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</si>
  <si>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</si>
  <si>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</si>
  <si>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</si>
  <si>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</si>
  <si>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</si>
  <si>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</si>
  <si>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</si>
  <si>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</si>
  <si>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</si>
  <si>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</si>
  <si>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</si>
  <si>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</si>
  <si>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</si>
  <si>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</si>
  <si>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</si>
  <si>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</si>
  <si>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</si>
  <si>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</si>
  <si>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</si>
  <si>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</si>
  <si>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</si>
  <si>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</si>
  <si>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</si>
  <si>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</si>
  <si>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</si>
  <si>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</si>
  <si>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</si>
  <si>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</si>
  <si>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</si>
  <si>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</si>
  <si>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</si>
  <si>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</si>
  <si>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</si>
  <si>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</si>
  <si>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</si>
  <si>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</si>
  <si>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</si>
  <si>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</si>
  <si>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</si>
  <si>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</si>
  <si>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</si>
  <si>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</si>
  <si>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</si>
  <si>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</si>
  <si>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</si>
  <si>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</si>
  <si>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</si>
  <si>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</si>
  <si>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</si>
  <si>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</si>
  <si>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</si>
  <si>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</si>
  <si>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</si>
  <si>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</si>
  <si>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</si>
  <si>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</si>
  <si>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</si>
  <si>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</si>
  <si>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</si>
  <si>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</si>
  <si>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</si>
  <si>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</si>
  <si>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</si>
  <si>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</si>
  <si>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</si>
  <si>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</si>
  <si>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</si>
  <si>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</si>
  <si>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</si>
  <si>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</si>
  <si>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</si>
  <si>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</si>
  <si>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</si>
  <si>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</si>
  <si>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</si>
  <si>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</si>
  <si>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</si>
  <si>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</si>
  <si>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</si>
  <si>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</si>
  <si>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</si>
  <si>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</si>
  <si>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</si>
  <si>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</si>
  <si>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</si>
  <si>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</si>
  <si>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</si>
  <si>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</si>
  <si>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</si>
  <si>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</si>
  <si>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</si>
  <si>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</si>
  <si>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</si>
  <si>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</si>
  <si>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</si>
  <si>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</si>
  <si>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</si>
  <si>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</si>
  <si>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</si>
  <si>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</si>
  <si>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</si>
  <si>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</si>
  <si>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</si>
  <si>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</si>
  <si>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</si>
  <si>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</si>
  <si>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</si>
  <si>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</si>
  <si>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</si>
  <si>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</si>
  <si>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</si>
  <si>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</si>
  <si>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</si>
  <si>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</si>
  <si>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</si>
  <si>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</si>
  <si>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</si>
  <si>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</si>
  <si>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</si>
  <si>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</si>
  <si>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</si>
  <si>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</si>
  <si>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</si>
  <si>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</si>
  <si>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</si>
  <si>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</si>
  <si>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</si>
  <si>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</si>
  <si>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</si>
  <si>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</si>
  <si>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</si>
  <si>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</si>
  <si>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</si>
  <si>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</si>
  <si>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</si>
  <si>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</si>
  <si>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</si>
  <si>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</si>
  <si>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</si>
  <si>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</si>
  <si>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</si>
  <si>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</si>
  <si>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</si>
  <si>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</si>
  <si>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</si>
  <si>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</si>
  <si>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</si>
  <si>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</si>
  <si>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</si>
  <si>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</si>
  <si>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</si>
  <si>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</si>
  <si>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</si>
  <si>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</si>
  <si>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</si>
  <si>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</si>
  <si>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</si>
  <si>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</si>
  <si>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</si>
  <si>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</si>
  <si>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</si>
  <si>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</si>
  <si>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</si>
  <si>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</si>
  <si>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</si>
  <si>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</si>
  <si>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</si>
  <si>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</si>
  <si>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</si>
  <si>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</si>
  <si>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</si>
  <si>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</si>
  <si>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</si>
  <si>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</si>
  <si>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</si>
  <si>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</si>
  <si>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</si>
  <si>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</si>
  <si>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</si>
  <si>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</si>
  <si>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</si>
  <si>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</si>
  <si>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</si>
  <si>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</si>
  <si>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</si>
  <si>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</si>
  <si>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</si>
  <si>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</si>
  <si>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</si>
  <si>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</si>
  <si>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</si>
  <si>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</si>
  <si>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</si>
  <si>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</si>
  <si>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</si>
  <si>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</si>
  <si>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</si>
  <si>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</si>
  <si>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</si>
  <si>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</si>
  <si>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</si>
  <si>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</si>
  <si>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</si>
  <si>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</si>
  <si>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</si>
  <si>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</si>
  <si>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</si>
  <si>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</si>
  <si>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</si>
  <si>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</si>
  <si>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</si>
  <si>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</si>
  <si>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</si>
  <si>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</si>
  <si>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</si>
  <si>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</si>
  <si>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</si>
  <si>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</si>
  <si>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</si>
  <si>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</si>
  <si>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</si>
  <si>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</si>
  <si>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</si>
  <si>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</si>
  <si>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 xml:space="preserve"> TCTT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</si>
  <si>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</si>
  <si>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</si>
  <si>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</si>
  <si>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</si>
  <si>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</si>
  <si>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</si>
  <si>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</si>
  <si>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</si>
  <si>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</si>
  <si>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</si>
  <si>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</si>
  <si>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</si>
  <si>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</si>
  <si>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</si>
  <si>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</si>
  <si>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</si>
  <si>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</si>
  <si>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</si>
  <si>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</si>
  <si>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</si>
  <si>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</si>
  <si>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</si>
  <si>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</si>
  <si>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</si>
  <si>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</si>
  <si>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</si>
  <si>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</si>
  <si>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</si>
  <si>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</si>
  <si>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</si>
  <si>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</si>
  <si>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</si>
  <si>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</si>
  <si>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</si>
  <si>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</si>
  <si>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</si>
  <si>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ETA/ETD</t>
  </si>
  <si>
    <t>TOKYO ( TYO): Y1(KAMIGUMI )</t>
  </si>
  <si>
    <t>YOKOHAMA ( YOK): HONMOKU BC</t>
  </si>
  <si>
    <t>VESSEL
SERVICE.NSC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</si>
  <si>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</si>
  <si>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</si>
  <si>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</si>
  <si>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</si>
  <si>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</si>
  <si>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</si>
  <si>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</si>
  <si>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</si>
  <si>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</si>
  <si>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</si>
  <si>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</si>
  <si>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</si>
  <si>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</si>
  <si>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</si>
  <si>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</si>
  <si>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</si>
  <si>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</si>
  <si>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</si>
  <si>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</si>
  <si>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</si>
  <si>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</si>
  <si>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</si>
  <si>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</si>
  <si>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</si>
  <si>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</si>
  <si>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</si>
  <si>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</si>
  <si>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</si>
  <si>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</si>
  <si>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</si>
  <si>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</si>
  <si>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</si>
  <si>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</si>
  <si>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</si>
  <si>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</si>
  <si>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</si>
  <si>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</si>
  <si>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</si>
  <si>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</si>
  <si>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</si>
  <si>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</si>
  <si>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t>8 days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</si>
  <si>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</si>
  <si>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</si>
  <si>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</si>
  <si>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</si>
  <si>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</si>
  <si>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</si>
  <si>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</si>
  <si>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Before 15.00hrs of MON</t>
  </si>
  <si>
    <t>KMTC NAGOYA</t>
  </si>
  <si>
    <t>STARSHIP URSA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</si>
  <si>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</si>
  <si>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</si>
  <si>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</si>
  <si>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</si>
  <si>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</si>
  <si>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</si>
  <si>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</si>
  <si>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</si>
  <si>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</si>
  <si>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</si>
  <si>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</si>
  <si>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</si>
  <si>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</si>
  <si>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</si>
  <si>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</si>
  <si>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</si>
  <si>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</si>
  <si>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</si>
  <si>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</si>
  <si>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</si>
  <si>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</si>
  <si>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</si>
  <si>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</si>
  <si>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</si>
  <si>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</si>
  <si>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</si>
  <si>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</si>
  <si>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</si>
  <si>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</si>
  <si>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</si>
  <si>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</si>
  <si>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</si>
  <si>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</si>
  <si>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</si>
  <si>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</si>
  <si>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</si>
  <si>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</si>
  <si>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</si>
  <si>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PAS</t>
  </si>
  <si>
    <t>WAN HAI 368</t>
  </si>
  <si>
    <t>TOKUYAMA</t>
  </si>
  <si>
    <t>10days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</si>
  <si>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</si>
  <si>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</si>
  <si>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</si>
  <si>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</si>
  <si>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</si>
  <si>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</si>
  <si>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</si>
  <si>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</si>
  <si>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</si>
  <si>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</si>
  <si>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</si>
  <si>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</si>
  <si>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</si>
  <si>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</si>
  <si>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</si>
  <si>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</si>
  <si>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</si>
  <si>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</si>
  <si>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</si>
  <si>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</si>
  <si>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</si>
  <si>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</si>
  <si>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</si>
  <si>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</si>
  <si>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</si>
  <si>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</si>
  <si>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</si>
  <si>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</si>
  <si>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</si>
  <si>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</si>
  <si>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</si>
  <si>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</si>
  <si>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</si>
  <si>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</si>
  <si>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</si>
  <si>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</si>
  <si>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</si>
  <si>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</si>
  <si>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</si>
  <si>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</si>
  <si>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</si>
  <si>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</si>
  <si>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Cat Lai Giang Nam/ ICDs (Sotrans, Transimex</t>
  </si>
  <si>
    <t>12:00 Friday</t>
  </si>
  <si>
    <t>Tan Cang Cai Mep Thi Vai (TCTT Port)</t>
  </si>
  <si>
    <t>06:00 Saturday</t>
  </si>
  <si>
    <t>CNC SULAWESI</t>
  </si>
  <si>
    <t>WAN HAI 370</t>
  </si>
  <si>
    <t>KMTC HAIPHONG</t>
  </si>
  <si>
    <t>POS SINGAPORE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</si>
  <si>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</si>
  <si>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</si>
  <si>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</si>
  <si>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</si>
  <si>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</si>
  <si>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</si>
  <si>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</si>
  <si>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</si>
  <si>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</si>
  <si>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</si>
  <si>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</si>
  <si>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</si>
  <si>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</si>
  <si>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</si>
  <si>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</si>
  <si>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</si>
  <si>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</si>
  <si>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</si>
  <si>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</si>
  <si>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</si>
  <si>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</si>
  <si>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</si>
  <si>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</si>
  <si>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</si>
  <si>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</si>
  <si>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</si>
  <si>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</si>
  <si>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</si>
  <si>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</si>
  <si>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</si>
  <si>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</si>
  <si>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</si>
  <si>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</si>
  <si>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</si>
  <si>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</si>
  <si>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</si>
  <si>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</si>
  <si>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</si>
  <si>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</si>
  <si>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</si>
  <si>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</si>
  <si>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</si>
  <si>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</si>
  <si>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</si>
  <si>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</si>
  <si>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</si>
  <si>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</si>
  <si>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</si>
  <si>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</si>
  <si>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</si>
  <si>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</si>
  <si>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</si>
  <si>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</si>
  <si>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</si>
  <si>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</si>
  <si>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</si>
  <si>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</si>
  <si>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</si>
  <si>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</si>
  <si>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SITC FUJIAN</t>
  </si>
  <si>
    <t>WAN HAI 290</t>
  </si>
  <si>
    <t xml:space="preserve">INTERASIA TRANSCEND </t>
  </si>
  <si>
    <t>2509N</t>
  </si>
  <si>
    <t>SITC SHANGDE</t>
  </si>
  <si>
    <t>WAN HAI 289</t>
  </si>
  <si>
    <t>SMOOTH WIND</t>
  </si>
  <si>
    <t>VESSEL
VTX3 SERVICE</t>
  </si>
  <si>
    <t>ETD HCM
Sunday</t>
  </si>
  <si>
    <t>VESSEL
KTX2-N SERVICE</t>
  </si>
  <si>
    <t>ETD CAI MEP</t>
  </si>
  <si>
    <t>CY VUT: 12:00 TUE</t>
  </si>
  <si>
    <t>CY ICDs: 12:00 MON</t>
  </si>
  <si>
    <t>SI cut off: 10:00 AM MON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</si>
  <si>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</si>
  <si>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</si>
  <si>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</si>
  <si>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</si>
  <si>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</si>
  <si>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</si>
  <si>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</si>
  <si>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 xml:space="preserve">NYK PAULA 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</si>
  <si>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</si>
  <si>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</si>
  <si>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</si>
  <si>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</si>
  <si>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</si>
  <si>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</si>
  <si>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</si>
  <si>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</si>
  <si>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</si>
  <si>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</si>
  <si>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</si>
  <si>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</si>
  <si>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</si>
  <si>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</si>
  <si>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</si>
  <si>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INTERASIA TENACITY</t>
  </si>
  <si>
    <t>ARICA BRIDGE</t>
  </si>
  <si>
    <t>18A LUU TRONG LU ST, TAN THUAN WARD, HCMC</t>
  </si>
  <si>
    <t>SINOTRANS TIANJIN</t>
  </si>
  <si>
    <t>CAT LAI ( VNSGN )</t>
  </si>
  <si>
    <t>TC HIEP PHUOC ( VNTCH )</t>
  </si>
  <si>
    <t>MILD CHORUS</t>
  </si>
  <si>
    <t>EVER WORLD</t>
  </si>
  <si>
    <t>EVER WAFT</t>
  </si>
  <si>
    <t>EVER WARM</t>
  </si>
  <si>
    <t>SAWASDEE INCHEON</t>
  </si>
  <si>
    <t>SIRI BHUM</t>
  </si>
  <si>
    <t>2603N</t>
  </si>
  <si>
    <t>LI DA WANG</t>
  </si>
  <si>
    <t>2602N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</si>
  <si>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</si>
  <si>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</si>
  <si>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</si>
  <si>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</si>
  <si>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</si>
  <si>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</si>
  <si>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</si>
  <si>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</si>
  <si>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</si>
  <si>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</si>
  <si>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</si>
  <si>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</si>
  <si>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</si>
  <si>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</si>
  <si>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</si>
  <si>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</si>
  <si>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</si>
  <si>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</si>
  <si>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</si>
  <si>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</si>
  <si>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</si>
  <si>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</si>
  <si>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</si>
  <si>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</si>
  <si>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</si>
  <si>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</si>
  <si>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</si>
  <si>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</si>
  <si>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</si>
  <si>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</si>
  <si>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</si>
  <si>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</si>
  <si>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</si>
  <si>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</si>
  <si>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</si>
  <si>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</si>
  <si>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</si>
  <si>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</si>
  <si>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ONE CLARA</t>
  </si>
  <si>
    <t>1031N</t>
  </si>
  <si>
    <t xml:space="preserve"> 271N</t>
  </si>
  <si>
    <t>WAN HAI 360</t>
  </si>
  <si>
    <t>WAN HAI 288</t>
  </si>
  <si>
    <t>WAN HAI 325</t>
  </si>
  <si>
    <t>WAN HAI 332</t>
  </si>
  <si>
    <t>INTERASIA TACTIC</t>
  </si>
  <si>
    <t>2609N</t>
  </si>
  <si>
    <t>ARICA BRIDGE 273N</t>
  </si>
  <si>
    <t xml:space="preserve"> 003N</t>
  </si>
  <si>
    <t>1032N</t>
  </si>
  <si>
    <t xml:space="preserve"> 272N</t>
  </si>
  <si>
    <t xml:space="preserve"> 004N</t>
  </si>
  <si>
    <t>1033N</t>
  </si>
  <si>
    <t>DELAY 13/3</t>
  </si>
  <si>
    <t>DELAY 21/3</t>
  </si>
  <si>
    <t>DELAY 30/3</t>
  </si>
  <si>
    <t>DELAY 3/4</t>
  </si>
  <si>
    <t>DELAY 11/4</t>
  </si>
  <si>
    <t>DELAY 15/4</t>
  </si>
  <si>
    <t>029N</t>
  </si>
  <si>
    <t>Cat Lai/ Phuoc An</t>
  </si>
  <si>
    <t>SITC SHUNDE</t>
  </si>
  <si>
    <t>2611N</t>
  </si>
  <si>
    <t>2612N</t>
  </si>
  <si>
    <t>2613N</t>
  </si>
  <si>
    <t>2614N</t>
  </si>
  <si>
    <t>ETD HCM
SAT</t>
  </si>
  <si>
    <t>SITC ZHENGDE</t>
  </si>
  <si>
    <t>SUNRISE DRAGON</t>
  </si>
  <si>
    <t>HAIAN EAST</t>
  </si>
  <si>
    <t>0CG72N1NC</t>
  </si>
  <si>
    <t>0CG76N1NC</t>
  </si>
  <si>
    <t>11days</t>
  </si>
  <si>
    <t>12 days</t>
  </si>
  <si>
    <t>GEMALINK PORT</t>
  </si>
  <si>
    <t>JTX Service</t>
  </si>
  <si>
    <t>WAN HAI 308</t>
  </si>
  <si>
    <t>EVER CERTAIN</t>
  </si>
  <si>
    <t>EVER CENTER</t>
  </si>
  <si>
    <t>UNI-PREMIER</t>
  </si>
  <si>
    <t>TOKYO
(07 Days)</t>
  </si>
  <si>
    <t>YOKOHAMA
( 9 Days)</t>
  </si>
  <si>
    <t>SHIMIZU
(10 Days)</t>
  </si>
  <si>
    <t>NAGOYA
( 11 Days)</t>
  </si>
  <si>
    <t>OSAKA
( 13 Days)</t>
  </si>
  <si>
    <t>KOBE
( 14 Days)</t>
  </si>
  <si>
    <t>Cat Lai / ICDs (Tanamexco, Phuc Long, Transimex, Dong Nai, Binh Duong, Sowatco Long Binh):  17:00 Thurday</t>
  </si>
  <si>
    <t>Tan Cang Cai Mep Thi Vai (TCTT Port):  17:00 Friday</t>
  </si>
  <si>
    <t>KOTA NAZAR</t>
  </si>
  <si>
    <t>2615N</t>
  </si>
  <si>
    <t>2616N</t>
  </si>
  <si>
    <t>2617N</t>
  </si>
  <si>
    <t xml:space="preserve"> 019N</t>
  </si>
  <si>
    <t>SITC RENDE</t>
  </si>
  <si>
    <t>KMTC JAKARTA</t>
  </si>
  <si>
    <t>PANCON CHAMPION</t>
  </si>
  <si>
    <t>SAWASDEE RIGEL</t>
  </si>
  <si>
    <t>MAERSK QINZHOU</t>
  </si>
  <si>
    <t>MAERSK NORBERG</t>
  </si>
  <si>
    <t>WAN HAI 358</t>
  </si>
  <si>
    <t>WAN HAI 365</t>
  </si>
  <si>
    <t>HMM INTEGRAL 0001E</t>
  </si>
  <si>
    <t xml:space="preserve">NYK FUTAGO </t>
  </si>
  <si>
    <t xml:space="preserve">NYK CONSTELLATION </t>
  </si>
  <si>
    <t xml:space="preserve">DELPHINUS C </t>
  </si>
  <si>
    <t xml:space="preserve">BAI CHAY BRIDGE </t>
  </si>
  <si>
    <t>0151E</t>
  </si>
  <si>
    <t xml:space="preserve">SEASPAN OSAKA </t>
  </si>
  <si>
    <t>0034E</t>
  </si>
  <si>
    <t xml:space="preserve">NYK FUJI </t>
  </si>
  <si>
    <t>0137E</t>
  </si>
  <si>
    <t>MORESBY CHIEF</t>
  </si>
  <si>
    <t xml:space="preserve"> 030N</t>
  </si>
  <si>
    <t xml:space="preserve"> 028N</t>
  </si>
  <si>
    <t xml:space="preserve"> 031N</t>
  </si>
  <si>
    <t xml:space="preserve"> 029N</t>
  </si>
  <si>
    <t>MCC TAIPEI</t>
  </si>
  <si>
    <t>617D</t>
  </si>
  <si>
    <t>YOKOHAMA
7 Days</t>
  </si>
  <si>
    <t>KOBE
9 Days</t>
  </si>
  <si>
    <t>0CG78N1NC</t>
  </si>
  <si>
    <t>0CG7AN1NC</t>
  </si>
  <si>
    <t>0CG7CN1NC</t>
  </si>
  <si>
    <t>0CG7EN1NC</t>
  </si>
  <si>
    <t>WILLIAM</t>
  </si>
  <si>
    <t>SHUN LONG</t>
  </si>
  <si>
    <t>0QINWN1NC</t>
  </si>
  <si>
    <t>0QIOAN1NC</t>
  </si>
  <si>
    <t>0QIOCN1NC</t>
  </si>
  <si>
    <t>0QIOEN1NC</t>
  </si>
  <si>
    <t>0QIOGN1NC</t>
  </si>
  <si>
    <t>ETD (THU)</t>
  </si>
  <si>
    <t>1743-016N</t>
  </si>
  <si>
    <t>1744-009N</t>
  </si>
  <si>
    <t>1745-012N</t>
  </si>
  <si>
    <t>1746-017N</t>
  </si>
  <si>
    <t>0372-082N</t>
  </si>
  <si>
    <t>0373-448N</t>
  </si>
  <si>
    <t xml:space="preserve">0374-078N </t>
  </si>
  <si>
    <t>0375-083N</t>
  </si>
  <si>
    <t>0376-449N</t>
  </si>
  <si>
    <t>SITC MACAO</t>
  </si>
  <si>
    <t>KMTC POHANG</t>
  </si>
  <si>
    <t xml:space="preserve">TS GUANGZHOU </t>
  </si>
  <si>
    <r>
      <t>ONE</t>
    </r>
    <r>
      <rPr>
        <u/>
        <sz val="7"/>
        <color theme="0"/>
        <rFont val="Cambria"/>
        <family val="1"/>
      </rPr>
      <t>-JSM</t>
    </r>
  </si>
  <si>
    <t>2621N</t>
  </si>
  <si>
    <t>SHA</t>
  </si>
  <si>
    <t>YOK</t>
  </si>
  <si>
    <t>TOK</t>
  </si>
  <si>
    <t>2618N</t>
  </si>
  <si>
    <t>2619N</t>
  </si>
  <si>
    <t>2620N</t>
  </si>
  <si>
    <t>BLANK</t>
  </si>
  <si>
    <t>SITC HAINAN</t>
  </si>
  <si>
    <t>AMOUREUX</t>
  </si>
  <si>
    <t>MON</t>
  </si>
  <si>
    <t>TUE</t>
  </si>
  <si>
    <r>
      <t>ONE</t>
    </r>
    <r>
      <rPr>
        <u/>
        <sz val="7"/>
        <color theme="0"/>
        <rFont val="Cambria"/>
        <family val="1"/>
      </rPr>
      <t>-JTI</t>
    </r>
  </si>
  <si>
    <r>
      <t>SITC</t>
    </r>
    <r>
      <rPr>
        <u/>
        <sz val="7"/>
        <color theme="0"/>
        <rFont val="Cambria"/>
        <family val="1"/>
      </rPr>
      <t>-VTX6</t>
    </r>
  </si>
  <si>
    <r>
      <t>SITC</t>
    </r>
    <r>
      <rPr>
        <u/>
        <sz val="7"/>
        <color theme="0"/>
        <rFont val="Cambria"/>
        <family val="1"/>
      </rPr>
      <t>-VTX5</t>
    </r>
  </si>
  <si>
    <t>ETD (FRI)</t>
  </si>
  <si>
    <t xml:space="preserve">GEMALINK </t>
  </si>
  <si>
    <t>THU 03:00</t>
  </si>
  <si>
    <r>
      <t>WH</t>
    </r>
    <r>
      <rPr>
        <u/>
        <sz val="7"/>
        <color theme="0"/>
        <rFont val="Cambria"/>
        <family val="1"/>
      </rPr>
      <t>-NS1</t>
    </r>
  </si>
  <si>
    <r>
      <t>WH</t>
    </r>
    <r>
      <rPr>
        <u/>
        <sz val="7"/>
        <color theme="0"/>
        <rFont val="Cambria"/>
        <family val="1"/>
      </rPr>
      <t>-NS5</t>
    </r>
  </si>
  <si>
    <r>
      <t>WH</t>
    </r>
    <r>
      <rPr>
        <u/>
        <sz val="7"/>
        <color theme="0"/>
        <rFont val="Cambria"/>
        <family val="1"/>
      </rPr>
      <t>-JSV</t>
    </r>
  </si>
  <si>
    <t>BAI CHAY BRIDGE 0151E</t>
  </si>
  <si>
    <t>SEASPAN OSAKA 0034E</t>
  </si>
  <si>
    <t>NYK FUJI 0137E</t>
  </si>
  <si>
    <t>To Be Nominated</t>
  </si>
  <si>
    <t>NYK FUTAGO 0107E</t>
  </si>
  <si>
    <t>NYK CONSTELLATION 0111E</t>
  </si>
  <si>
    <t>DELPHINUS C 0111E</t>
  </si>
  <si>
    <t>0107E</t>
  </si>
  <si>
    <t>0111E</t>
  </si>
  <si>
    <t>NAGOYA TOWER 029N</t>
  </si>
  <si>
    <t>BEAR MOUNTAIN BRIDGE 135N</t>
  </si>
  <si>
    <t>SPIL KARTINI 016N</t>
  </si>
  <si>
    <t>NYK DAEDALUS 103N</t>
  </si>
  <si>
    <t>NAGOYA TOWER 030N</t>
  </si>
  <si>
    <t>BEAR MOUNTAIN BRIDGE 136N</t>
  </si>
  <si>
    <t>NAGOYA TOWER</t>
  </si>
  <si>
    <t>BEAR MOUNTAIN BRIDGE</t>
  </si>
  <si>
    <t xml:space="preserve"> 135N</t>
  </si>
  <si>
    <t>SPIL KARTINI</t>
  </si>
  <si>
    <t xml:space="preserve"> 016N</t>
  </si>
  <si>
    <t>NYK DAEDALUS</t>
  </si>
  <si>
    <t xml:space="preserve"> 103N</t>
  </si>
  <si>
    <t>SLIDE</t>
  </si>
  <si>
    <t>SITC XIN</t>
  </si>
  <si>
    <t xml:space="preserve">2611N </t>
  </si>
  <si>
    <t>2607N</t>
  </si>
  <si>
    <t>2607E</t>
  </si>
  <si>
    <t>1039E</t>
  </si>
  <si>
    <t>2608E</t>
  </si>
  <si>
    <t>1036N</t>
  </si>
  <si>
    <t>SKY SUNSHINE</t>
  </si>
  <si>
    <t>1037N</t>
  </si>
  <si>
    <t>SAWASDEE SPICA</t>
  </si>
  <si>
    <r>
      <t>KMTC</t>
    </r>
    <r>
      <rPr>
        <u/>
        <sz val="7"/>
        <color theme="0"/>
        <rFont val="Cambria"/>
        <family val="1"/>
      </rPr>
      <t>1</t>
    </r>
  </si>
  <si>
    <r>
      <t>ONE</t>
    </r>
    <r>
      <rPr>
        <u/>
        <sz val="7"/>
        <color theme="0"/>
        <rFont val="Cambria"/>
        <family val="1"/>
      </rPr>
      <t>-JID</t>
    </r>
  </si>
  <si>
    <t>MCC YANGON</t>
  </si>
  <si>
    <t>620D</t>
  </si>
  <si>
    <t>621D</t>
  </si>
  <si>
    <t>MCC CEBU</t>
  </si>
  <si>
    <t>MAERSK SIHANOUKVIL</t>
  </si>
  <si>
    <t>611D</t>
  </si>
  <si>
    <t>MAERSK NORDDAL</t>
  </si>
  <si>
    <t>619D</t>
  </si>
  <si>
    <t xml:space="preserve"> 020N</t>
  </si>
  <si>
    <t xml:space="preserve"> 032N</t>
  </si>
  <si>
    <t xml:space="preserve"> 021N</t>
  </si>
  <si>
    <t xml:space="preserve"> 033N</t>
  </si>
  <si>
    <t xml:space="preserve">MOL EARNEST </t>
  </si>
  <si>
    <t>0115E</t>
  </si>
  <si>
    <t xml:space="preserve">BANGKOK BRIDGE </t>
  </si>
  <si>
    <t>0516E</t>
  </si>
  <si>
    <t xml:space="preserve">HMM GOODWILL </t>
  </si>
  <si>
    <t>001N</t>
  </si>
  <si>
    <t xml:space="preserve">BEAR MOUNTAIN BRIDGE </t>
  </si>
  <si>
    <t>136N</t>
  </si>
  <si>
    <t xml:space="preserve">NAGOYA TOWER </t>
  </si>
  <si>
    <t>KOBE
(UKB01- 08 Days)</t>
  </si>
  <si>
    <t>TOKYO
(TYO03 - 10 Days)</t>
  </si>
  <si>
    <t>YOKOHAMA
(YOK05 - 11 Days)</t>
  </si>
  <si>
    <t>SHIMIZU
(SMZ01- 12 Days)</t>
  </si>
  <si>
    <t>NAGOYA
(NGO01 - 14 Days)</t>
  </si>
  <si>
    <t>2624N</t>
  </si>
  <si>
    <t xml:space="preserve"> 2627N</t>
  </si>
  <si>
    <t>ZHONG GU NAN HAI</t>
  </si>
  <si>
    <t>CONTRIVIA</t>
  </si>
  <si>
    <t>2622N</t>
  </si>
  <si>
    <t>2623N</t>
  </si>
  <si>
    <t>2625N</t>
  </si>
  <si>
    <t>2626N</t>
  </si>
  <si>
    <t>2627N</t>
  </si>
  <si>
    <t>2628N</t>
  </si>
  <si>
    <t>2629N</t>
  </si>
  <si>
    <r>
      <t>SJJ</t>
    </r>
    <r>
      <rPr>
        <u/>
        <sz val="7"/>
        <color theme="0"/>
        <rFont val="Cambria"/>
        <family val="1"/>
      </rPr>
      <t>-JCV</t>
    </r>
  </si>
  <si>
    <t>CNC SATURN</t>
  </si>
  <si>
    <t>0CG7GN1NC</t>
  </si>
  <si>
    <t>0CG7IN1NC</t>
  </si>
  <si>
    <t>0CG7KN1NC</t>
  </si>
  <si>
    <t>0CG7MN1NC</t>
  </si>
  <si>
    <t>0QIOIN1NC</t>
  </si>
  <si>
    <t>0QIOKN1NC</t>
  </si>
  <si>
    <t>HANSA HOMBURG</t>
  </si>
  <si>
    <t>0QIOMN1NC</t>
  </si>
  <si>
    <t>0QIOON1NC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</si>
  <si>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</si>
  <si>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</si>
  <si>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</si>
  <si>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</si>
  <si>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1742-011N</t>
  </si>
  <si>
    <t>delay 31/5</t>
  </si>
  <si>
    <t>delay 7/6</t>
  </si>
  <si>
    <t>delay 11/6</t>
  </si>
  <si>
    <t>delay 20/6</t>
  </si>
  <si>
    <t xml:space="preserve"> 1747-010N </t>
  </si>
  <si>
    <t>1748-013N</t>
  </si>
  <si>
    <t xml:space="preserve">1749-018N </t>
  </si>
  <si>
    <t xml:space="preserve">1750-011N </t>
  </si>
  <si>
    <t xml:space="preserve">EVER WARM </t>
  </si>
  <si>
    <t xml:space="preserve">1751-014N </t>
  </si>
  <si>
    <t>delay 29/6</t>
  </si>
  <si>
    <t>0377-079N</t>
  </si>
  <si>
    <t>0378-084N</t>
  </si>
  <si>
    <t>delay 30/5</t>
  </si>
  <si>
    <t>0379-450N</t>
  </si>
  <si>
    <t>0380-080N</t>
  </si>
  <si>
    <t>0381-085N</t>
  </si>
  <si>
    <t>VESSEL
PAS</t>
  </si>
  <si>
    <t>TS GUANGZHOU</t>
  </si>
  <si>
    <t>26006N</t>
  </si>
  <si>
    <t>083N</t>
  </si>
  <si>
    <t>N066</t>
  </si>
  <si>
    <t>084N</t>
  </si>
  <si>
    <t>N067</t>
  </si>
  <si>
    <t>085N</t>
  </si>
  <si>
    <t>N068</t>
  </si>
  <si>
    <t>086N</t>
  </si>
  <si>
    <t>N069</t>
  </si>
  <si>
    <t>SLIDE 1 WEEK</t>
  </si>
  <si>
    <t>MOJI ( 8 days)</t>
  </si>
  <si>
    <t>HAKATA ( 9 days)</t>
  </si>
  <si>
    <t xml:space="preserve"> 127N</t>
  </si>
  <si>
    <t xml:space="preserve"> 231N</t>
  </si>
  <si>
    <t xml:space="preserve"> 128N</t>
  </si>
  <si>
    <t xml:space="preserve"> 232N</t>
  </si>
  <si>
    <t xml:space="preserve"> 129N</t>
  </si>
  <si>
    <t xml:space="preserve"> 233N</t>
  </si>
  <si>
    <t>0FXGSN1NC</t>
  </si>
  <si>
    <t>0FXGUN1NC</t>
  </si>
  <si>
    <t>0FXGWN1NC</t>
  </si>
  <si>
    <t>0FXGYN1NC</t>
  </si>
  <si>
    <t>0FXH0N1NC</t>
  </si>
  <si>
    <t>0FXH2N1NC</t>
  </si>
  <si>
    <t>0FXH4N1NC</t>
  </si>
  <si>
    <t>0FXH6N1NC</t>
  </si>
  <si>
    <t>0FXH8N1NC</t>
  </si>
  <si>
    <t>0FXHAN1NC</t>
  </si>
  <si>
    <t>VESSEL
VTX8 SERVICE</t>
  </si>
  <si>
    <t xml:space="preserve">SITC DALIAN </t>
  </si>
  <si>
    <t xml:space="preserve">RENOWN </t>
  </si>
  <si>
    <t xml:space="preserve">RESURGENCE </t>
  </si>
  <si>
    <t>SITC HOCHIMINH</t>
  </si>
  <si>
    <t>ETD HCM
TUE</t>
  </si>
  <si>
    <t>*** Closing time ***</t>
  </si>
  <si>
    <t>At ICDs: 21h00 on Sun</t>
  </si>
  <si>
    <t>At CatLai: 17h00 on Mon (for Dry and RF)</t>
  </si>
  <si>
    <t>SITC JIANGSU</t>
  </si>
  <si>
    <t>SITC KEELUNG</t>
  </si>
  <si>
    <t xml:space="preserve"> SITC MACAO </t>
  </si>
  <si>
    <t xml:space="preserve"> SITC RUNDE</t>
  </si>
  <si>
    <t xml:space="preserve">SITC RUNDE </t>
  </si>
  <si>
    <t>SITC XINGDE</t>
  </si>
  <si>
    <t>SITC CHANGDE</t>
  </si>
  <si>
    <t>0QINUN1NC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</si>
</sst>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4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sz val="10"/>
      <name val="Cambria"/>
      <family val="1"/>
    </font>
    <font>
      <sz val="11"/>
      <name val="VNI-Helve-Condense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1"/>
      <color rgb="FF000066"/>
      <name val="Calibri"/>
      <family val="2"/>
      <scheme val="minor"/>
    </font>
    <font>
      <b/>
      <sz val="11"/>
      <name val="Times New Roman"/>
      <family val="1"/>
    </font>
    <font>
      <b/>
      <sz val="7"/>
      <name val="Cambria"/>
      <family val="1"/>
    </font>
    <font>
      <b/>
      <sz val="11"/>
      <color indexed="8"/>
      <name val="Cambria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/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thin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68" fillId="2" borderId="0" applyNumberFormat="0" applyBorder="0" applyAlignment="0" applyProtection="0">
      <alignment vertical="center"/>
    </xf>
    <xf numFmtId="0" fontId="168" fillId="3" borderId="0" applyNumberFormat="0" applyBorder="0" applyAlignment="0" applyProtection="0">
      <alignment vertical="center"/>
    </xf>
    <xf numFmtId="0" fontId="168" fillId="4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68" fillId="6" borderId="0" applyNumberFormat="0" applyBorder="0" applyAlignment="0" applyProtection="0">
      <alignment vertical="center"/>
    </xf>
    <xf numFmtId="0" fontId="168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68" fillId="8" borderId="0" applyNumberFormat="0" applyBorder="0" applyAlignment="0" applyProtection="0">
      <alignment vertical="center"/>
    </xf>
    <xf numFmtId="0" fontId="168" fillId="9" borderId="0" applyNumberFormat="0" applyBorder="0" applyAlignment="0" applyProtection="0">
      <alignment vertical="center"/>
    </xf>
    <xf numFmtId="0" fontId="168" fillId="10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68" fillId="8" borderId="0" applyNumberFormat="0" applyBorder="0" applyAlignment="0" applyProtection="0">
      <alignment vertical="center"/>
    </xf>
    <xf numFmtId="0" fontId="168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69" fillId="12" borderId="0" applyNumberFormat="0" applyBorder="0" applyAlignment="0" applyProtection="0">
      <alignment vertical="center"/>
    </xf>
    <xf numFmtId="0" fontId="169" fillId="9" borderId="0" applyNumberFormat="0" applyBorder="0" applyAlignment="0" applyProtection="0">
      <alignment vertical="center"/>
    </xf>
    <xf numFmtId="0" fontId="169" fillId="10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169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07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9" fillId="0" borderId="0"/>
    <xf numFmtId="0" fontId="209" fillId="0" borderId="0"/>
    <xf numFmtId="0" fontId="19" fillId="0" borderId="0"/>
    <xf numFmtId="0" fontId="209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209" fillId="0" borderId="0"/>
    <xf numFmtId="0" fontId="154" fillId="0" borderId="0"/>
    <xf numFmtId="0" fontId="154" fillId="0" borderId="0"/>
    <xf numFmtId="0" fontId="209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54" fillId="0" borderId="0"/>
    <xf numFmtId="0" fontId="154" fillId="0" borderId="0"/>
    <xf numFmtId="0" fontId="157" fillId="0" borderId="0"/>
    <xf numFmtId="0" fontId="157" fillId="0" borderId="0"/>
    <xf numFmtId="0" fontId="209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209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7" fillId="0" borderId="0"/>
    <xf numFmtId="0" fontId="209" fillId="0" borderId="0"/>
    <xf numFmtId="0" fontId="209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08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08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08" fillId="0" borderId="0"/>
    <xf numFmtId="0" fontId="208" fillId="0" borderId="0"/>
    <xf numFmtId="0" fontId="50" fillId="0" borderId="0"/>
    <xf numFmtId="0" fontId="7" fillId="0" borderId="0"/>
    <xf numFmtId="0" fontId="209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7" fillId="0" borderId="0"/>
    <xf numFmtId="0" fontId="7" fillId="0" borderId="0"/>
    <xf numFmtId="0" fontId="79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08" fillId="0" borderId="0"/>
    <xf numFmtId="0" fontId="19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3" fillId="0" borderId="0"/>
    <xf numFmtId="0" fontId="23" fillId="0" borderId="0"/>
    <xf numFmtId="0" fontId="208" fillId="0" borderId="0"/>
    <xf numFmtId="0" fontId="7" fillId="0" borderId="0"/>
    <xf numFmtId="0" fontId="7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89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1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69" fillId="16" borderId="0" applyNumberFormat="0" applyBorder="0" applyAlignment="0" applyProtection="0">
      <alignment vertical="center"/>
    </xf>
    <xf numFmtId="0" fontId="169" fillId="17" borderId="0" applyNumberFormat="0" applyBorder="0" applyAlignment="0" applyProtection="0">
      <alignment vertical="center"/>
    </xf>
    <xf numFmtId="0" fontId="169" fillId="18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169" fillId="19" borderId="0" applyNumberFormat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21" borderId="2" applyNumberFormat="0" applyAlignment="0" applyProtection="0">
      <alignment vertical="center"/>
    </xf>
    <xf numFmtId="0" fontId="172" fillId="24" borderId="0" applyNumberFormat="0" applyBorder="0" applyAlignment="0" applyProtection="0">
      <alignment vertical="center"/>
    </xf>
    <xf numFmtId="0" fontId="173" fillId="25" borderId="10" applyNumberFormat="0" applyFont="0" applyAlignment="0" applyProtection="0">
      <alignment vertical="center"/>
    </xf>
    <xf numFmtId="0" fontId="174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5" fillId="7" borderId="1" applyNumberFormat="0" applyAlignment="0" applyProtection="0">
      <alignment vertical="center"/>
    </xf>
    <xf numFmtId="0" fontId="176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77" fillId="3" borderId="0" applyNumberFormat="0" applyBorder="0" applyAlignment="0" applyProtection="0">
      <alignment vertical="center"/>
    </xf>
    <xf numFmtId="178" fontId="178" fillId="0" borderId="0" applyFont="0" applyFill="0" applyBorder="0" applyAlignment="0" applyProtection="0">
      <alignment vertical="center"/>
    </xf>
    <xf numFmtId="180" fontId="178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79" fillId="4" borderId="0" applyNumberFormat="0" applyBorder="0" applyAlignment="0" applyProtection="0">
      <alignment vertical="center"/>
    </xf>
    <xf numFmtId="0" fontId="180" fillId="0" borderId="5" applyNumberFormat="0" applyFill="0" applyAlignment="0" applyProtection="0">
      <alignment vertical="center"/>
    </xf>
    <xf numFmtId="0" fontId="181" fillId="0" borderId="6" applyNumberFormat="0" applyFill="0" applyAlignment="0" applyProtection="0">
      <alignment vertical="center"/>
    </xf>
    <xf numFmtId="0" fontId="182" fillId="0" borderId="7" applyNumberFormat="0" applyFill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3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78" fillId="0" borderId="0" applyFont="0" applyFill="0" applyBorder="0" applyAlignment="0" applyProtection="0">
      <alignment vertical="center"/>
    </xf>
    <xf numFmtId="204" fontId="178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6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57" fillId="0" borderId="0"/>
    <xf numFmtId="0" fontId="1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4" fillId="0" borderId="0"/>
    <xf numFmtId="0" fontId="178" fillId="0" borderId="0"/>
    <xf numFmtId="0" fontId="254" fillId="0" borderId="0"/>
  </cellStyleXfs>
  <cellXfs count="1413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3" fillId="0" borderId="0" xfId="0" applyFont="1"/>
    <xf numFmtId="0" fontId="210" fillId="0" borderId="0" xfId="0" applyFont="1"/>
    <xf numFmtId="0" fontId="210" fillId="0" borderId="0" xfId="0" applyFont="1" applyFill="1" applyBorder="1" applyAlignment="1" applyProtection="1">
      <alignment horizontal="left"/>
      <protection hidden="1"/>
    </xf>
    <xf numFmtId="0" fontId="210" fillId="0" borderId="0" xfId="0" applyFont="1" applyFill="1"/>
    <xf numFmtId="0" fontId="211" fillId="29" borderId="0" xfId="236" applyFont="1" applyFill="1" applyAlignment="1" applyProtection="1">
      <alignment vertical="center"/>
      <protection hidden="1"/>
    </xf>
    <xf numFmtId="0" fontId="212" fillId="0" borderId="0" xfId="0" applyFont="1"/>
    <xf numFmtId="0" fontId="212" fillId="0" borderId="0" xfId="0" applyFont="1" applyAlignment="1">
      <alignment horizontal="centerContinuous"/>
    </xf>
    <xf numFmtId="0" fontId="213" fillId="0" borderId="0" xfId="0" applyFont="1" applyAlignment="1">
      <alignment horizontal="center"/>
    </xf>
    <xf numFmtId="0" fontId="214" fillId="0" borderId="0" xfId="0" applyFont="1" applyAlignment="1">
      <alignment horizontal="left"/>
    </xf>
    <xf numFmtId="0" fontId="213" fillId="0" borderId="0" xfId="0" applyFont="1" applyAlignment="1">
      <alignment horizontal="centerContinuous"/>
    </xf>
    <xf numFmtId="0" fontId="213" fillId="0" borderId="0" xfId="0" applyFont="1" applyFill="1" applyAlignment="1">
      <alignment horizontal="centerContinuous"/>
    </xf>
    <xf numFmtId="0" fontId="215" fillId="0" borderId="0" xfId="198" applyFont="1" applyAlignment="1">
      <alignment horizontal="left" vertical="top" wrapText="1"/>
    </xf>
    <xf numFmtId="0" fontId="215" fillId="0" borderId="0" xfId="198" applyFont="1" applyAlignment="1">
      <alignment horizontal="left" vertical="center" wrapText="1"/>
    </xf>
    <xf numFmtId="166" fontId="216" fillId="0" borderId="0" xfId="198" applyNumberFormat="1" applyFont="1" applyBorder="1" applyAlignment="1">
      <alignment horizontal="center" vertical="center"/>
    </xf>
    <xf numFmtId="16" fontId="158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1" fillId="0" borderId="0" xfId="0" applyNumberFormat="1" applyFont="1" applyFill="1" applyBorder="1" applyAlignment="1">
      <alignment horizontal="center" vertical="center"/>
    </xf>
    <xf numFmtId="0" fontId="211" fillId="0" borderId="0" xfId="0" applyFont="1" applyFill="1" applyBorder="1" applyAlignment="1">
      <alignment horizontal="center" vertical="center"/>
    </xf>
    <xf numFmtId="166" fontId="211" fillId="0" borderId="0" xfId="0" applyNumberFormat="1" applyFont="1" applyFill="1" applyBorder="1" applyAlignment="1">
      <alignment horizontal="center" vertical="center"/>
    </xf>
    <xf numFmtId="173" fontId="211" fillId="0" borderId="0" xfId="0" applyNumberFormat="1" applyFont="1" applyFill="1" applyBorder="1" applyAlignment="1">
      <alignment vertical="center"/>
    </xf>
    <xf numFmtId="16" fontId="211" fillId="0" borderId="0" xfId="0" applyNumberFormat="1" applyFont="1" applyFill="1" applyBorder="1" applyAlignment="1">
      <alignment horizontal="center"/>
    </xf>
    <xf numFmtId="175" fontId="211" fillId="0" borderId="0" xfId="0" applyNumberFormat="1" applyFont="1" applyFill="1" applyBorder="1" applyAlignment="1">
      <alignment horizontal="center" vertical="center"/>
    </xf>
    <xf numFmtId="16" fontId="211" fillId="0" borderId="0" xfId="0" applyNumberFormat="1" applyFont="1" applyFill="1" applyBorder="1" applyAlignment="1">
      <alignment horizontal="center" vertical="center"/>
    </xf>
    <xf numFmtId="174" fontId="211" fillId="0" borderId="0" xfId="0" applyNumberFormat="1" applyFont="1" applyFill="1" applyBorder="1" applyAlignment="1">
      <alignment horizontal="center" vertical="center"/>
    </xf>
    <xf numFmtId="201" fontId="211" fillId="0" borderId="0" xfId="0" applyNumberFormat="1" applyFont="1" applyFill="1" applyBorder="1" applyAlignment="1">
      <alignment horizontal="center" vertical="center"/>
    </xf>
    <xf numFmtId="0" fontId="211" fillId="0" borderId="0" xfId="0" applyFont="1" applyFill="1"/>
    <xf numFmtId="0" fontId="211" fillId="0" borderId="0" xfId="0" applyFont="1"/>
    <xf numFmtId="169" fontId="211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1" fillId="30" borderId="28" xfId="236" applyFont="1" applyFill="1" applyBorder="1" applyAlignment="1" applyProtection="1">
      <alignment horizontal="center" vertical="center"/>
      <protection hidden="1"/>
    </xf>
    <xf numFmtId="0" fontId="211" fillId="0" borderId="0" xfId="236" applyFont="1" applyFill="1" applyAlignment="1" applyProtection="1">
      <alignment vertical="center"/>
      <protection hidden="1"/>
    </xf>
    <xf numFmtId="0" fontId="211" fillId="0" borderId="0" xfId="236" applyFont="1" applyFill="1" applyBorder="1" applyAlignment="1" applyProtection="1">
      <alignment vertical="center"/>
      <protection hidden="1"/>
    </xf>
    <xf numFmtId="0" fontId="211" fillId="0" borderId="0" xfId="0" applyFont="1" applyBorder="1"/>
    <xf numFmtId="16" fontId="217" fillId="0" borderId="0" xfId="0" applyNumberFormat="1" applyFont="1" applyFill="1" applyBorder="1" applyAlignment="1">
      <alignment horizontal="center"/>
    </xf>
    <xf numFmtId="16" fontId="217" fillId="0" borderId="0" xfId="0" applyNumberFormat="1" applyFont="1" applyFill="1" applyBorder="1" applyAlignment="1">
      <alignment horizontal="center" vertical="center"/>
    </xf>
    <xf numFmtId="0" fontId="217" fillId="0" borderId="0" xfId="0" applyFont="1" applyFill="1"/>
    <xf numFmtId="16" fontId="211" fillId="0" borderId="0" xfId="0" applyNumberFormat="1" applyFont="1" applyBorder="1" applyAlignment="1">
      <alignment horizontal="center"/>
    </xf>
    <xf numFmtId="0" fontId="211" fillId="0" borderId="0" xfId="0" applyFont="1" applyBorder="1" applyAlignment="1">
      <alignment horizontal="center"/>
    </xf>
    <xf numFmtId="200" fontId="211" fillId="0" borderId="0" xfId="0" applyNumberFormat="1" applyFont="1" applyBorder="1" applyAlignment="1">
      <alignment horizontal="center"/>
    </xf>
    <xf numFmtId="167" fontId="211" fillId="29" borderId="29" xfId="236" applyNumberFormat="1" applyFont="1" applyFill="1" applyBorder="1" applyAlignment="1" applyProtection="1">
      <alignment horizontal="center" vertical="center"/>
      <protection hidden="1"/>
    </xf>
    <xf numFmtId="167" fontId="211" fillId="29" borderId="30" xfId="236" applyNumberFormat="1" applyFont="1" applyFill="1" applyBorder="1" applyAlignment="1" applyProtection="1">
      <alignment horizontal="center" vertical="center"/>
      <protection hidden="1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0" fontId="159" fillId="0" borderId="0" xfId="0" applyFont="1" applyAlignment="1">
      <alignment vertical="center"/>
    </xf>
    <xf numFmtId="0" fontId="219" fillId="0" borderId="0" xfId="0" applyFont="1"/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1" fillId="0" borderId="0" xfId="321" applyFont="1" applyFill="1" applyBorder="1" applyAlignment="1">
      <alignment vertical="center"/>
    </xf>
    <xf numFmtId="167" fontId="162" fillId="0" borderId="0" xfId="321" applyNumberFormat="1" applyFont="1" applyFill="1" applyBorder="1" applyAlignment="1">
      <alignment horizontal="center" vertical="center"/>
    </xf>
    <xf numFmtId="0" fontId="163" fillId="0" borderId="0" xfId="321" applyFont="1" applyFill="1"/>
    <xf numFmtId="0" fontId="220" fillId="0" borderId="0" xfId="321" applyFont="1" applyFill="1" applyBorder="1" applyAlignment="1"/>
    <xf numFmtId="0" fontId="221" fillId="0" borderId="0" xfId="106" applyFont="1" applyAlignment="1" applyProtection="1"/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22" fillId="0" borderId="0" xfId="0" applyFont="1"/>
    <xf numFmtId="0" fontId="187" fillId="0" borderId="0" xfId="0" applyFont="1"/>
    <xf numFmtId="166" fontId="188" fillId="0" borderId="0" xfId="0" applyNumberFormat="1" applyFont="1" applyAlignment="1">
      <alignment horizontal="center"/>
    </xf>
    <xf numFmtId="166" fontId="188" fillId="0" borderId="0" xfId="0" applyNumberFormat="1" applyFont="1" applyAlignment="1">
      <alignment horizontal="left"/>
    </xf>
    <xf numFmtId="0" fontId="223" fillId="26" borderId="0" xfId="106" quotePrefix="1" applyFont="1" applyFill="1" applyBorder="1" applyAlignment="1" applyProtection="1">
      <alignment horizontal="left"/>
    </xf>
    <xf numFmtId="0" fontId="221" fillId="0" borderId="0" xfId="106" applyFont="1" applyFill="1" applyAlignment="1" applyProtection="1">
      <alignment vertical="center"/>
      <protection hidden="1"/>
    </xf>
    <xf numFmtId="0" fontId="221" fillId="0" borderId="0" xfId="106" applyFont="1" applyAlignment="1" applyProtection="1">
      <alignment horizontal="left"/>
    </xf>
    <xf numFmtId="0" fontId="221" fillId="0" borderId="0" xfId="106" applyFont="1" applyFill="1" applyAlignment="1" applyProtection="1"/>
    <xf numFmtId="0" fontId="221" fillId="0" borderId="0" xfId="106" applyFont="1" applyFill="1" applyBorder="1" applyAlignment="1" applyProtection="1">
      <protection hidden="1"/>
    </xf>
    <xf numFmtId="0" fontId="224" fillId="28" borderId="0" xfId="323" applyFont="1" applyFill="1" applyBorder="1" applyAlignment="1"/>
    <xf numFmtId="0" fontId="225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23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23" fillId="26" borderId="0" xfId="106" applyFont="1" applyFill="1" applyBorder="1" applyAlignment="1" applyProtection="1">
      <alignment horizontal="left"/>
    </xf>
    <xf numFmtId="0" fontId="223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1" fillId="0" borderId="0" xfId="321" applyFont="1" applyFill="1" applyBorder="1" applyAlignment="1">
      <alignment horizontal="left" vertical="center"/>
    </xf>
    <xf numFmtId="167" fontId="211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23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1" fillId="29" borderId="35" xfId="236" applyFont="1" applyFill="1" applyBorder="1" applyAlignment="1" applyProtection="1">
      <alignment vertical="center"/>
      <protection hidden="1"/>
    </xf>
    <xf numFmtId="0" fontId="211" fillId="29" borderId="36" xfId="236" applyFont="1" applyFill="1" applyBorder="1" applyAlignment="1" applyProtection="1">
      <alignment horizontal="right" vertical="center"/>
      <protection hidden="1"/>
    </xf>
    <xf numFmtId="170" fontId="211" fillId="29" borderId="37" xfId="236" applyNumberFormat="1" applyFont="1" applyFill="1" applyBorder="1" applyAlignment="1" applyProtection="1">
      <alignment horizontal="center" vertical="center"/>
      <protection hidden="1"/>
    </xf>
    <xf numFmtId="167" fontId="211" fillId="29" borderId="38" xfId="236" applyNumberFormat="1" applyFont="1" applyFill="1" applyBorder="1" applyAlignment="1" applyProtection="1">
      <alignment horizontal="center" vertical="center"/>
      <protection hidden="1"/>
    </xf>
    <xf numFmtId="20" fontId="211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37" xfId="236" applyNumberFormat="1" applyFont="1" applyFill="1" applyBorder="1" applyAlignment="1" applyProtection="1">
      <alignment horizontal="center" vertical="center"/>
      <protection hidden="1"/>
    </xf>
    <xf numFmtId="167" fontId="211" fillId="29" borderId="37" xfId="236" applyNumberFormat="1" applyFont="1" applyFill="1" applyBorder="1" applyAlignment="1" applyProtection="1">
      <alignment horizontal="center" vertical="center"/>
      <protection hidden="1"/>
    </xf>
    <xf numFmtId="20" fontId="211" fillId="29" borderId="40" xfId="236" applyNumberFormat="1" applyFont="1" applyFill="1" applyBorder="1" applyAlignment="1" applyProtection="1">
      <alignment horizontal="center" vertical="center"/>
      <protection hidden="1"/>
    </xf>
    <xf numFmtId="0" fontId="211" fillId="29" borderId="41" xfId="236" applyFont="1" applyFill="1" applyBorder="1" applyAlignment="1" applyProtection="1">
      <alignment vertical="center"/>
      <protection hidden="1"/>
    </xf>
    <xf numFmtId="0" fontId="211" fillId="29" borderId="42" xfId="236" applyFont="1" applyFill="1" applyBorder="1" applyAlignment="1" applyProtection="1">
      <alignment horizontal="right" vertical="center"/>
      <protection hidden="1"/>
    </xf>
    <xf numFmtId="170" fontId="211" fillId="29" borderId="43" xfId="236" applyNumberFormat="1" applyFont="1" applyFill="1" applyBorder="1" applyAlignment="1" applyProtection="1">
      <alignment horizontal="center" vertical="center"/>
      <protection hidden="1"/>
    </xf>
    <xf numFmtId="167" fontId="211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0" fillId="29" borderId="8" xfId="0" applyNumberFormat="1" applyFont="1" applyFill="1" applyBorder="1" applyAlignment="1">
      <alignment horizontal="center"/>
    </xf>
    <xf numFmtId="16" fontId="210" fillId="29" borderId="47" xfId="0" applyNumberFormat="1" applyFont="1" applyFill="1" applyBorder="1" applyAlignment="1">
      <alignment horizontal="center"/>
    </xf>
    <xf numFmtId="0" fontId="210" fillId="29" borderId="0" xfId="0" applyFont="1" applyFill="1"/>
    <xf numFmtId="0" fontId="211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1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3" fillId="29" borderId="0" xfId="0" applyFont="1" applyFill="1"/>
    <xf numFmtId="0" fontId="0" fillId="29" borderId="0" xfId="0" applyFill="1"/>
    <xf numFmtId="0" fontId="160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99" fontId="18" fillId="29" borderId="50" xfId="0" applyNumberFormat="1" applyFont="1" applyFill="1" applyBorder="1" applyAlignment="1">
      <alignment horizontal="center" vertical="center"/>
    </xf>
    <xf numFmtId="0" fontId="160" fillId="29" borderId="54" xfId="0" applyFont="1" applyFill="1" applyBorder="1" applyAlignment="1">
      <alignment horizontal="left" vertical="center"/>
    </xf>
    <xf numFmtId="16" fontId="211" fillId="29" borderId="55" xfId="0" applyNumberFormat="1" applyFont="1" applyFill="1" applyBorder="1" applyAlignment="1">
      <alignment horizontal="center" vertical="center"/>
    </xf>
    <xf numFmtId="16" fontId="211" fillId="29" borderId="56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27" fillId="0" borderId="0" xfId="0" applyFont="1" applyFill="1"/>
    <xf numFmtId="0" fontId="211" fillId="30" borderId="57" xfId="236" applyFont="1" applyFill="1" applyBorder="1" applyAlignment="1" applyProtection="1">
      <alignment horizontal="center" vertical="center"/>
      <protection hidden="1"/>
    </xf>
    <xf numFmtId="0" fontId="211" fillId="30" borderId="0" xfId="236" applyFont="1" applyFill="1" applyBorder="1" applyAlignment="1" applyProtection="1">
      <alignment horizontal="center" vertical="center"/>
      <protection hidden="1"/>
    </xf>
    <xf numFmtId="0" fontId="211" fillId="29" borderId="0" xfId="0" applyFont="1" applyFill="1"/>
    <xf numFmtId="0" fontId="164" fillId="29" borderId="0" xfId="0" applyFont="1" applyFill="1" applyAlignment="1">
      <alignment vertical="center"/>
    </xf>
    <xf numFmtId="0" fontId="217" fillId="29" borderId="0" xfId="0" applyFont="1" applyFill="1"/>
    <xf numFmtId="174" fontId="211" fillId="29" borderId="58" xfId="0" applyNumberFormat="1" applyFont="1" applyFill="1" applyBorder="1" applyAlignment="1">
      <alignment horizontal="center" vertical="center"/>
    </xf>
    <xf numFmtId="193" fontId="211" fillId="29" borderId="56" xfId="0" applyNumberFormat="1" applyFont="1" applyFill="1" applyBorder="1" applyAlignment="1">
      <alignment horizontal="center" vertical="center"/>
    </xf>
    <xf numFmtId="174" fontId="211" fillId="29" borderId="59" xfId="0" applyNumberFormat="1" applyFont="1" applyFill="1" applyBorder="1" applyAlignment="1">
      <alignment horizontal="center" vertical="center"/>
    </xf>
    <xf numFmtId="193" fontId="211" fillId="29" borderId="55" xfId="0" applyNumberFormat="1" applyFont="1" applyFill="1" applyBorder="1" applyAlignment="1">
      <alignment horizontal="center" vertical="center"/>
    </xf>
    <xf numFmtId="0" fontId="212" fillId="0" borderId="0" xfId="0" applyFont="1" applyBorder="1"/>
    <xf numFmtId="0" fontId="212" fillId="0" borderId="0" xfId="0" applyFont="1" applyAlignment="1">
      <alignment horizontal="center"/>
    </xf>
    <xf numFmtId="0" fontId="142" fillId="29" borderId="60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0" fillId="29" borderId="61" xfId="0" applyNumberFormat="1" applyFont="1" applyFill="1" applyBorder="1" applyAlignment="1">
      <alignment horizontal="center" vertical="center"/>
    </xf>
    <xf numFmtId="166" fontId="210" fillId="29" borderId="55" xfId="0" applyNumberFormat="1" applyFont="1" applyFill="1" applyBorder="1" applyAlignment="1">
      <alignment horizontal="center" vertical="center"/>
    </xf>
    <xf numFmtId="199" fontId="18" fillId="29" borderId="54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4" fillId="29" borderId="0" xfId="0" applyFont="1" applyFill="1"/>
    <xf numFmtId="167" fontId="211" fillId="29" borderId="55" xfId="321" applyNumberFormat="1" applyFont="1" applyFill="1" applyBorder="1" applyAlignment="1">
      <alignment horizontal="center" vertical="center"/>
    </xf>
    <xf numFmtId="167" fontId="211" fillId="29" borderId="62" xfId="321" applyNumberFormat="1" applyFont="1" applyFill="1" applyBorder="1" applyAlignment="1">
      <alignment horizontal="center" vertical="center"/>
    </xf>
    <xf numFmtId="174" fontId="211" fillId="29" borderId="49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0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72" fontId="18" fillId="29" borderId="63" xfId="0" applyNumberFormat="1" applyFont="1" applyFill="1" applyBorder="1" applyAlignment="1">
      <alignment horizontal="center" vertical="center"/>
    </xf>
    <xf numFmtId="172" fontId="18" fillId="29" borderId="54" xfId="0" applyNumberFormat="1" applyFont="1" applyFill="1" applyBorder="1" applyAlignment="1">
      <alignment horizontal="center" vertical="center"/>
    </xf>
    <xf numFmtId="0" fontId="211" fillId="29" borderId="59" xfId="321" applyFont="1" applyFill="1" applyBorder="1" applyAlignment="1">
      <alignment horizontal="left" vertical="center"/>
    </xf>
    <xf numFmtId="0" fontId="193" fillId="29" borderId="0" xfId="0" applyFont="1" applyFill="1"/>
    <xf numFmtId="0" fontId="193" fillId="29" borderId="0" xfId="0" applyFont="1" applyFill="1" applyBorder="1"/>
    <xf numFmtId="202" fontId="211" fillId="29" borderId="8" xfId="0" applyNumberFormat="1" applyFont="1" applyFill="1" applyBorder="1" applyAlignment="1">
      <alignment horizontal="center" vertical="center"/>
    </xf>
    <xf numFmtId="16" fontId="211" fillId="29" borderId="8" xfId="0" applyNumberFormat="1" applyFont="1" applyFill="1" applyBorder="1" applyAlignment="1">
      <alignment horizontal="center" vertical="center"/>
    </xf>
    <xf numFmtId="16" fontId="211" fillId="29" borderId="47" xfId="0" applyNumberFormat="1" applyFont="1" applyFill="1" applyBorder="1" applyAlignment="1">
      <alignment horizontal="center" vertical="center"/>
    </xf>
    <xf numFmtId="193" fontId="211" fillId="29" borderId="8" xfId="0" applyNumberFormat="1" applyFont="1" applyFill="1" applyBorder="1" applyAlignment="1">
      <alignment horizontal="center" vertical="center"/>
    </xf>
    <xf numFmtId="16" fontId="211" fillId="29" borderId="62" xfId="0" applyNumberFormat="1" applyFont="1" applyFill="1" applyBorder="1" applyAlignment="1">
      <alignment horizontal="center" vertical="center"/>
    </xf>
    <xf numFmtId="16" fontId="211" fillId="29" borderId="64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2" fillId="29" borderId="8" xfId="0" applyNumberFormat="1" applyFont="1" applyFill="1" applyBorder="1" applyAlignment="1">
      <alignment horizontal="center" vertical="center"/>
    </xf>
    <xf numFmtId="16" fontId="212" fillId="29" borderId="47" xfId="0" applyNumberFormat="1" applyFont="1" applyFill="1" applyBorder="1" applyAlignment="1">
      <alignment horizontal="center" vertical="center"/>
    </xf>
    <xf numFmtId="16" fontId="212" fillId="29" borderId="55" xfId="0" applyNumberFormat="1" applyFont="1" applyFill="1" applyBorder="1" applyAlignment="1">
      <alignment horizontal="center" vertical="center"/>
    </xf>
    <xf numFmtId="173" fontId="211" fillId="29" borderId="0" xfId="0" applyNumberFormat="1" applyFont="1" applyFill="1" applyBorder="1" applyAlignment="1">
      <alignment horizontal="center" vertical="center"/>
    </xf>
    <xf numFmtId="0" fontId="195" fillId="29" borderId="0" xfId="0" applyFont="1" applyFill="1"/>
    <xf numFmtId="0" fontId="212" fillId="29" borderId="8" xfId="0" quotePrefix="1" applyFont="1" applyFill="1" applyBorder="1" applyAlignment="1">
      <alignment horizontal="center" vertical="center"/>
    </xf>
    <xf numFmtId="0" fontId="212" fillId="29" borderId="55" xfId="0" quotePrefix="1" applyFont="1" applyFill="1" applyBorder="1" applyAlignment="1">
      <alignment horizontal="center" vertical="center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67" fontId="218" fillId="29" borderId="193" xfId="236" applyNumberFormat="1" applyFont="1" applyFill="1" applyBorder="1" applyAlignment="1" applyProtection="1">
      <alignment horizontal="center" vertical="center"/>
      <protection hidden="1"/>
    </xf>
    <xf numFmtId="0" fontId="160" fillId="29" borderId="65" xfId="0" applyFont="1" applyFill="1" applyBorder="1" applyAlignment="1">
      <alignment horizontal="left" vertical="center"/>
    </xf>
    <xf numFmtId="172" fontId="18" fillId="29" borderId="65" xfId="0" applyNumberFormat="1" applyFont="1" applyFill="1" applyBorder="1" applyAlignment="1">
      <alignment horizontal="center" vertical="center"/>
    </xf>
    <xf numFmtId="199" fontId="18" fillId="29" borderId="65" xfId="0" applyNumberFormat="1" applyFont="1" applyFill="1" applyBorder="1" applyAlignment="1">
      <alignment horizontal="center" vertic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19" fillId="0" borderId="0" xfId="0" applyFont="1" applyFill="1"/>
    <xf numFmtId="0" fontId="14" fillId="0" borderId="0" xfId="0" applyFont="1" applyFill="1"/>
    <xf numFmtId="0" fontId="211" fillId="0" borderId="67" xfId="236" applyFont="1" applyFill="1" applyBorder="1" applyAlignment="1" applyProtection="1">
      <alignment horizontal="left" vertical="center"/>
      <protection hidden="1"/>
    </xf>
    <xf numFmtId="0" fontId="211" fillId="0" borderId="68" xfId="236" applyFont="1" applyFill="1" applyBorder="1" applyAlignment="1" applyProtection="1">
      <alignment vertical="center"/>
      <protection hidden="1"/>
    </xf>
    <xf numFmtId="0" fontId="211" fillId="0" borderId="69" xfId="236" applyFont="1" applyFill="1" applyBorder="1" applyAlignment="1" applyProtection="1">
      <alignment horizontal="right" vertical="center"/>
      <protection hidden="1"/>
    </xf>
    <xf numFmtId="167" fontId="211" fillId="0" borderId="71" xfId="236" applyNumberFormat="1" applyFont="1" applyFill="1" applyBorder="1" applyAlignment="1" applyProtection="1">
      <alignment horizontal="center" vertical="center"/>
      <protection hidden="1"/>
    </xf>
    <xf numFmtId="20" fontId="211" fillId="0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73" xfId="236" applyNumberFormat="1" applyFont="1" applyFill="1" applyBorder="1" applyAlignment="1" applyProtection="1">
      <alignment horizontal="center" vertical="center"/>
      <protection hidden="1"/>
    </xf>
    <xf numFmtId="167" fontId="211" fillId="0" borderId="70" xfId="236" applyNumberFormat="1" applyFont="1" applyFill="1" applyBorder="1" applyAlignment="1" applyProtection="1">
      <alignment horizontal="center" vertical="center"/>
      <protection hidden="1"/>
    </xf>
    <xf numFmtId="20" fontId="211" fillId="0" borderId="75" xfId="236" applyNumberFormat="1" applyFont="1" applyFill="1" applyBorder="1" applyAlignment="1" applyProtection="1">
      <alignment horizontal="center" vertical="center"/>
      <protection hidden="1"/>
    </xf>
    <xf numFmtId="167" fontId="211" fillId="0" borderId="76" xfId="236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11" fillId="0" borderId="78" xfId="236" applyNumberFormat="1" applyFont="1" applyFill="1" applyBorder="1" applyAlignment="1" applyProtection="1">
      <alignment horizontal="center" vertical="center"/>
      <protection hidden="1"/>
    </xf>
    <xf numFmtId="167" fontId="211" fillId="0" borderId="79" xfId="382" applyNumberFormat="1" applyFont="1" applyFill="1" applyBorder="1" applyAlignment="1" applyProtection="1">
      <alignment horizontal="center" vertical="center"/>
      <protection hidden="1"/>
    </xf>
    <xf numFmtId="0" fontId="211" fillId="0" borderId="80" xfId="236" applyFont="1" applyFill="1" applyBorder="1" applyAlignment="1" applyProtection="1">
      <alignment horizontal="left" vertical="center"/>
      <protection hidden="1"/>
    </xf>
    <xf numFmtId="0" fontId="211" fillId="0" borderId="35" xfId="236" applyFont="1" applyFill="1" applyBorder="1" applyAlignment="1" applyProtection="1">
      <alignment vertical="center"/>
      <protection hidden="1"/>
    </xf>
    <xf numFmtId="0" fontId="211" fillId="0" borderId="36" xfId="236" applyFont="1" applyFill="1" applyBorder="1" applyAlignment="1" applyProtection="1">
      <alignment horizontal="right" vertical="center"/>
      <protection hidden="1"/>
    </xf>
    <xf numFmtId="170" fontId="211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81" xfId="236" applyNumberFormat="1" applyFont="1" applyFill="1" applyBorder="1" applyAlignment="1" applyProtection="1">
      <alignment horizontal="center" vertical="center"/>
      <protection hidden="1"/>
    </xf>
    <xf numFmtId="20" fontId="211" fillId="0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38" xfId="236" applyNumberFormat="1" applyFont="1" applyFill="1" applyBorder="1" applyAlignment="1" applyProtection="1">
      <alignment horizontal="center" vertical="center"/>
      <protection hidden="1"/>
    </xf>
    <xf numFmtId="20" fontId="211" fillId="0" borderId="39" xfId="236" applyNumberFormat="1" applyFont="1" applyFill="1" applyBorder="1" applyAlignment="1" applyProtection="1">
      <alignment horizontal="center" vertical="center"/>
      <protection hidden="1"/>
    </xf>
    <xf numFmtId="167" fontId="211" fillId="0" borderId="37" xfId="236" applyNumberFormat="1" applyFont="1" applyFill="1" applyBorder="1" applyAlignment="1" applyProtection="1">
      <alignment horizontal="center" vertical="center"/>
      <protection hidden="1"/>
    </xf>
    <xf numFmtId="20" fontId="211" fillId="0" borderId="37" xfId="236" applyNumberFormat="1" applyFont="1" applyFill="1" applyBorder="1" applyAlignment="1" applyProtection="1">
      <alignment horizontal="center" vertical="center"/>
      <protection hidden="1"/>
    </xf>
    <xf numFmtId="167" fontId="211" fillId="0" borderId="83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1" fillId="0" borderId="29" xfId="236" applyNumberFormat="1" applyFont="1" applyFill="1" applyBorder="1" applyAlignment="1" applyProtection="1">
      <alignment horizontal="center" vertical="center"/>
      <protection hidden="1"/>
    </xf>
    <xf numFmtId="167" fontId="211" fillId="0" borderId="36" xfId="236" applyNumberFormat="1" applyFont="1" applyFill="1" applyBorder="1" applyAlignment="1" applyProtection="1">
      <alignment horizontal="center" vertical="center"/>
      <protection hidden="1"/>
    </xf>
    <xf numFmtId="167" fontId="211" fillId="0" borderId="33" xfId="382" applyNumberFormat="1" applyFont="1" applyFill="1" applyBorder="1" applyAlignment="1" applyProtection="1">
      <alignment horizontal="center" vertical="center"/>
      <protection hidden="1"/>
    </xf>
    <xf numFmtId="0" fontId="211" fillId="0" borderId="84" xfId="236" applyFont="1" applyFill="1" applyBorder="1" applyAlignment="1" applyProtection="1">
      <alignment horizontal="left" vertical="center"/>
      <protection hidden="1"/>
    </xf>
    <xf numFmtId="170" fontId="211" fillId="0" borderId="36" xfId="236" applyNumberFormat="1" applyFont="1" applyFill="1" applyBorder="1" applyAlignment="1" applyProtection="1">
      <alignment horizontal="right" vertical="center"/>
      <protection hidden="1"/>
    </xf>
    <xf numFmtId="167" fontId="211" fillId="0" borderId="85" xfId="236" applyNumberFormat="1" applyFont="1" applyFill="1" applyBorder="1" applyAlignment="1" applyProtection="1">
      <alignment horizontal="center" vertical="center"/>
      <protection hidden="1"/>
    </xf>
    <xf numFmtId="20" fontId="211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40" xfId="236" applyNumberFormat="1" applyFont="1" applyFill="1" applyBorder="1" applyAlignment="1" applyProtection="1">
      <alignment horizontal="center" vertical="center"/>
      <protection hidden="1"/>
    </xf>
    <xf numFmtId="167" fontId="211" fillId="0" borderId="46" xfId="236" applyNumberFormat="1" applyFont="1" applyFill="1" applyBorder="1" applyAlignment="1" applyProtection="1">
      <alignment horizontal="center" vertical="center"/>
      <protection hidden="1"/>
    </xf>
    <xf numFmtId="0" fontId="211" fillId="0" borderId="86" xfId="236" applyFont="1" applyFill="1" applyBorder="1" applyAlignment="1" applyProtection="1">
      <alignment horizontal="left" vertical="center"/>
      <protection hidden="1"/>
    </xf>
    <xf numFmtId="0" fontId="211" fillId="0" borderId="87" xfId="236" applyFont="1" applyFill="1" applyBorder="1" applyAlignment="1" applyProtection="1">
      <alignment vertical="center"/>
      <protection hidden="1"/>
    </xf>
    <xf numFmtId="0" fontId="211" fillId="0" borderId="88" xfId="236" applyFont="1" applyFill="1" applyBorder="1" applyAlignment="1" applyProtection="1">
      <alignment horizontal="right" vertical="center"/>
      <protection hidden="1"/>
    </xf>
    <xf numFmtId="170" fontId="211" fillId="0" borderId="89" xfId="236" applyNumberFormat="1" applyFont="1" applyFill="1" applyBorder="1" applyAlignment="1" applyProtection="1">
      <alignment horizontal="center" vertical="center"/>
      <protection hidden="1"/>
    </xf>
    <xf numFmtId="167" fontId="211" fillId="0" borderId="90" xfId="236" applyNumberFormat="1" applyFont="1" applyFill="1" applyBorder="1" applyAlignment="1" applyProtection="1">
      <alignment horizontal="center" vertical="center"/>
      <protection hidden="1"/>
    </xf>
    <xf numFmtId="20" fontId="211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92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89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4" xfId="236" applyNumberFormat="1" applyFont="1" applyFill="1" applyBorder="1" applyAlignment="1" applyProtection="1">
      <alignment horizontal="center" vertical="center"/>
      <protection hidden="1"/>
    </xf>
    <xf numFmtId="167" fontId="218" fillId="0" borderId="95" xfId="236" applyNumberFormat="1" applyFont="1" applyFill="1" applyBorder="1" applyAlignment="1" applyProtection="1">
      <alignment horizontal="center" vertical="center"/>
      <protection hidden="1"/>
    </xf>
    <xf numFmtId="167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11" fillId="0" borderId="95" xfId="236" applyNumberFormat="1" applyFont="1" applyFill="1" applyBorder="1" applyAlignment="1" applyProtection="1">
      <alignment horizontal="center" vertical="center"/>
      <protection hidden="1"/>
    </xf>
    <xf numFmtId="167" fontId="218" fillId="0" borderId="98" xfId="382" applyNumberFormat="1" applyFont="1" applyFill="1" applyBorder="1" applyAlignment="1" applyProtection="1">
      <alignment horizontal="center" vertical="center"/>
      <protection hidden="1"/>
    </xf>
    <xf numFmtId="0" fontId="211" fillId="0" borderId="99" xfId="236" applyFont="1" applyFill="1" applyBorder="1" applyAlignment="1" applyProtection="1">
      <alignment vertical="center"/>
      <protection hidden="1"/>
    </xf>
    <xf numFmtId="0" fontId="211" fillId="0" borderId="100" xfId="236" applyFont="1" applyFill="1" applyBorder="1" applyAlignment="1" applyProtection="1">
      <alignment horizontal="right" vertical="center"/>
      <protection hidden="1"/>
    </xf>
    <xf numFmtId="170" fontId="211" fillId="0" borderId="101" xfId="236" applyNumberFormat="1" applyFont="1" applyFill="1" applyBorder="1" applyAlignment="1" applyProtection="1">
      <alignment horizontal="center" vertical="center"/>
      <protection hidden="1"/>
    </xf>
    <xf numFmtId="167" fontId="211" fillId="0" borderId="102" xfId="236" applyNumberFormat="1" applyFont="1" applyFill="1" applyBorder="1" applyAlignment="1" applyProtection="1">
      <alignment horizontal="center" vertical="center"/>
      <protection hidden="1"/>
    </xf>
    <xf numFmtId="0" fontId="211" fillId="0" borderId="103" xfId="236" applyFont="1" applyFill="1" applyBorder="1" applyAlignment="1" applyProtection="1">
      <alignment vertical="center"/>
      <protection hidden="1"/>
    </xf>
    <xf numFmtId="0" fontId="211" fillId="0" borderId="104" xfId="236" applyFont="1" applyFill="1" applyBorder="1" applyAlignment="1" applyProtection="1">
      <alignment horizontal="right" vertical="center"/>
      <protection hidden="1"/>
    </xf>
    <xf numFmtId="0" fontId="211" fillId="0" borderId="105" xfId="236" quotePrefix="1" applyFont="1" applyFill="1" applyBorder="1" applyAlignment="1" applyProtection="1">
      <alignment horizontal="center" vertical="center"/>
      <protection hidden="1"/>
    </xf>
    <xf numFmtId="167" fontId="211" fillId="0" borderId="106" xfId="236" applyNumberFormat="1" applyFont="1" applyFill="1" applyBorder="1" applyAlignment="1" applyProtection="1">
      <alignment horizontal="center" vertical="center"/>
      <protection hidden="1"/>
    </xf>
    <xf numFmtId="170" fontId="211" fillId="0" borderId="70" xfId="236" applyNumberFormat="1" applyFont="1" applyFill="1" applyBorder="1" applyAlignment="1" applyProtection="1">
      <alignment horizontal="center" vertical="center"/>
      <protection hidden="1"/>
    </xf>
    <xf numFmtId="0" fontId="211" fillId="0" borderId="41" xfId="236" applyFont="1" applyFill="1" applyBorder="1" applyAlignment="1" applyProtection="1">
      <alignment vertical="center"/>
      <protection hidden="1"/>
    </xf>
    <xf numFmtId="0" fontId="211" fillId="0" borderId="42" xfId="236" applyFont="1" applyFill="1" applyBorder="1" applyAlignment="1" applyProtection="1">
      <alignment horizontal="right" vertical="center"/>
      <protection hidden="1"/>
    </xf>
    <xf numFmtId="170" fontId="211" fillId="0" borderId="43" xfId="236" applyNumberFormat="1" applyFont="1" applyFill="1" applyBorder="1" applyAlignment="1" applyProtection="1">
      <alignment horizontal="center" vertical="center"/>
      <protection hidden="1"/>
    </xf>
    <xf numFmtId="0" fontId="211" fillId="0" borderId="37" xfId="236" quotePrefix="1" applyFont="1" applyFill="1" applyBorder="1" applyAlignment="1" applyProtection="1">
      <alignment horizontal="center" vertical="center"/>
      <protection hidden="1"/>
    </xf>
    <xf numFmtId="167" fontId="211" fillId="0" borderId="107" xfId="236" applyNumberFormat="1" applyFont="1" applyFill="1" applyBorder="1" applyAlignment="1" applyProtection="1">
      <alignment horizontal="center" vertical="center"/>
      <protection hidden="1"/>
    </xf>
    <xf numFmtId="170" fontId="211" fillId="0" borderId="37" xfId="236" applyNumberFormat="1" applyFont="1" applyFill="1" applyBorder="1" applyAlignment="1" applyProtection="1">
      <alignment horizontal="center" vertical="center"/>
      <protection hidden="1"/>
    </xf>
    <xf numFmtId="0" fontId="211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1" fillId="31" borderId="108" xfId="236" applyFont="1" applyFill="1" applyBorder="1" applyAlignment="1" applyProtection="1">
      <alignment horizontal="center" vertical="center"/>
      <protection hidden="1"/>
    </xf>
    <xf numFmtId="0" fontId="217" fillId="31" borderId="112" xfId="236" applyFont="1" applyFill="1" applyBorder="1" applyAlignment="1" applyProtection="1">
      <alignment vertical="center"/>
      <protection hidden="1"/>
    </xf>
    <xf numFmtId="0" fontId="217" fillId="31" borderId="108" xfId="236" applyFont="1" applyFill="1" applyBorder="1" applyAlignment="1" applyProtection="1">
      <alignment horizontal="center" vertical="center"/>
      <protection hidden="1"/>
    </xf>
    <xf numFmtId="0" fontId="217" fillId="31" borderId="113" xfId="236" applyFont="1" applyFill="1" applyBorder="1" applyAlignment="1" applyProtection="1">
      <alignment vertical="center"/>
      <protection hidden="1"/>
    </xf>
    <xf numFmtId="0" fontId="217" fillId="31" borderId="109" xfId="236" applyFont="1" applyFill="1" applyBorder="1" applyAlignment="1" applyProtection="1">
      <alignment horizontal="center" vertical="center"/>
      <protection hidden="1"/>
    </xf>
    <xf numFmtId="0" fontId="217" fillId="31" borderId="110" xfId="236" applyFont="1" applyFill="1" applyBorder="1" applyAlignment="1" applyProtection="1">
      <alignment horizontal="center" vertical="center" wrapText="1"/>
      <protection hidden="1"/>
    </xf>
    <xf numFmtId="0" fontId="217" fillId="31" borderId="111" xfId="236" applyFont="1" applyFill="1" applyBorder="1" applyAlignment="1" applyProtection="1">
      <alignment horizontal="center" vertical="center" wrapText="1"/>
      <protection hidden="1"/>
    </xf>
    <xf numFmtId="0" fontId="217" fillId="31" borderId="62" xfId="236" applyFont="1" applyFill="1" applyBorder="1" applyAlignment="1" applyProtection="1">
      <alignment horizontal="center" vertical="center" wrapText="1"/>
      <protection hidden="1"/>
    </xf>
    <xf numFmtId="0" fontId="211" fillId="31" borderId="12" xfId="236" applyFont="1" applyFill="1" applyBorder="1" applyAlignment="1" applyProtection="1">
      <alignment horizontal="center" vertical="center"/>
      <protection hidden="1"/>
    </xf>
    <xf numFmtId="0" fontId="229" fillId="0" borderId="0" xfId="198" applyFont="1" applyAlignment="1">
      <alignment horizontal="left" readingOrder="1"/>
    </xf>
    <xf numFmtId="0" fontId="230" fillId="0" borderId="0" xfId="0" applyFont="1" applyAlignment="1">
      <alignment horizontal="left"/>
    </xf>
    <xf numFmtId="0" fontId="231" fillId="0" borderId="0" xfId="321" applyFont="1" applyFill="1" applyBorder="1" applyAlignment="1">
      <alignment horizontal="left" vertical="center"/>
    </xf>
    <xf numFmtId="0" fontId="162" fillId="0" borderId="0" xfId="321" applyFont="1" applyFill="1" applyBorder="1" applyAlignment="1">
      <alignment vertical="center"/>
    </xf>
    <xf numFmtId="0" fontId="65" fillId="0" borderId="0" xfId="0" applyFont="1"/>
    <xf numFmtId="0" fontId="232" fillId="0" borderId="0" xfId="0" applyFont="1"/>
    <xf numFmtId="0" fontId="233" fillId="0" borderId="0" xfId="321" applyFont="1" applyFill="1" applyBorder="1" applyAlignment="1">
      <alignment vertical="center"/>
    </xf>
    <xf numFmtId="0" fontId="162" fillId="0" borderId="0" xfId="321" applyFont="1" applyFill="1" applyBorder="1" applyAlignment="1"/>
    <xf numFmtId="0" fontId="11" fillId="0" borderId="0" xfId="0" applyFont="1" applyFill="1" applyBorder="1"/>
    <xf numFmtId="0" fontId="224" fillId="0" borderId="0" xfId="323" applyFont="1" applyFill="1" applyBorder="1" applyAlignment="1">
      <alignment horizontal="left"/>
    </xf>
    <xf numFmtId="206" fontId="224" fillId="0" borderId="0" xfId="323" applyNumberFormat="1" applyFont="1" applyFill="1" applyBorder="1" applyAlignment="1">
      <alignment horizontal="right" vertical="center"/>
    </xf>
    <xf numFmtId="0" fontId="224" fillId="0" borderId="0" xfId="323" applyFont="1" applyFill="1" applyBorder="1" applyAlignment="1">
      <alignment horizontal="center"/>
    </xf>
    <xf numFmtId="207" fontId="224" fillId="0" borderId="0" xfId="323" applyNumberFormat="1" applyFont="1" applyFill="1" applyBorder="1" applyAlignment="1">
      <alignment horizontal="center"/>
    </xf>
    <xf numFmtId="0" fontId="210" fillId="0" borderId="49" xfId="323" applyFont="1" applyFill="1" applyBorder="1" applyAlignment="1">
      <alignment horizontal="left" vertical="center"/>
    </xf>
    <xf numFmtId="0" fontId="210" fillId="0" borderId="8" xfId="323" quotePrefix="1" applyNumberFormat="1" applyFont="1" applyFill="1" applyBorder="1" applyAlignment="1">
      <alignment horizontal="center" vertical="center"/>
    </xf>
    <xf numFmtId="0" fontId="210" fillId="0" borderId="59" xfId="323" applyFont="1" applyFill="1" applyBorder="1" applyAlignment="1">
      <alignment horizontal="left" vertical="center"/>
    </xf>
    <xf numFmtId="0" fontId="210" fillId="0" borderId="55" xfId="323" quotePrefix="1" applyNumberFormat="1" applyFont="1" applyFill="1" applyBorder="1" applyAlignment="1">
      <alignment horizontal="center" vertical="center"/>
    </xf>
    <xf numFmtId="207" fontId="224" fillId="31" borderId="47" xfId="323" applyNumberFormat="1" applyFont="1" applyFill="1" applyBorder="1" applyAlignment="1">
      <alignment horizontal="center" vertical="center" wrapText="1"/>
    </xf>
    <xf numFmtId="169" fontId="192" fillId="0" borderId="0" xfId="0" applyNumberFormat="1" applyFont="1" applyBorder="1" applyAlignment="1">
      <alignment horizontal="right"/>
    </xf>
    <xf numFmtId="15" fontId="192" fillId="0" borderId="0" xfId="0" applyNumberFormat="1" applyFont="1" applyBorder="1" applyAlignment="1">
      <alignment horizontal="center"/>
    </xf>
    <xf numFmtId="16" fontId="165" fillId="29" borderId="8" xfId="0" applyNumberFormat="1" applyFont="1" applyFill="1" applyBorder="1" applyAlignment="1">
      <alignment horizontal="center" vertical="center"/>
    </xf>
    <xf numFmtId="166" fontId="164" fillId="29" borderId="8" xfId="0" applyNumberFormat="1" applyFont="1" applyFill="1" applyBorder="1" applyAlignment="1">
      <alignment horizontal="center" vertical="center"/>
    </xf>
    <xf numFmtId="16" fontId="164" fillId="29" borderId="8" xfId="0" applyNumberFormat="1" applyFont="1" applyFill="1" applyBorder="1" applyAlignment="1">
      <alignment horizontal="center" vertical="center"/>
    </xf>
    <xf numFmtId="20" fontId="164" fillId="29" borderId="8" xfId="0" applyNumberFormat="1" applyFont="1" applyFill="1" applyBorder="1" applyAlignment="1">
      <alignment horizontal="center" vertical="center"/>
    </xf>
    <xf numFmtId="0" fontId="164" fillId="29" borderId="49" xfId="0" applyFont="1" applyFill="1" applyBorder="1" applyAlignment="1">
      <alignment horizontal="left" vertical="center"/>
    </xf>
    <xf numFmtId="0" fontId="165" fillId="29" borderId="47" xfId="0" applyFont="1" applyFill="1" applyBorder="1" applyAlignment="1">
      <alignment horizontal="left" vertical="center"/>
    </xf>
    <xf numFmtId="168" fontId="211" fillId="31" borderId="47" xfId="321" applyNumberFormat="1" applyFont="1" applyFill="1" applyBorder="1" applyAlignment="1">
      <alignment horizontal="center" vertical="center" wrapText="1"/>
    </xf>
    <xf numFmtId="0" fontId="213" fillId="31" borderId="61" xfId="0" applyFont="1" applyFill="1" applyBorder="1" applyAlignment="1">
      <alignment horizontal="center" vertical="center" wrapText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0" fontId="224" fillId="31" borderId="117" xfId="0" applyFont="1" applyFill="1" applyBorder="1" applyAlignment="1">
      <alignment horizontal="center" vertical="center"/>
    </xf>
    <xf numFmtId="0" fontId="234" fillId="29" borderId="59" xfId="0" applyFont="1" applyFill="1" applyBorder="1" applyAlignment="1">
      <alignment horizontal="center" vertical="center"/>
    </xf>
    <xf numFmtId="166" fontId="210" fillId="29" borderId="62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8" fontId="217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26" xfId="0" applyNumberFormat="1" applyFont="1" applyFill="1" applyBorder="1" applyAlignment="1">
      <alignment horizontal="center" vertical="center"/>
    </xf>
    <xf numFmtId="16" fontId="7" fillId="29" borderId="127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16" fontId="18" fillId="29" borderId="129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0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56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4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55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29" xfId="0" applyNumberFormat="1" applyFont="1" applyFill="1" applyBorder="1" applyAlignment="1">
      <alignment horizontal="center" vertical="center"/>
    </xf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126" xfId="0" quotePrefix="1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16" fontId="7" fillId="29" borderId="138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7" fillId="29" borderId="62" xfId="0" applyNumberFormat="1" applyFont="1" applyFill="1" applyBorder="1" applyAlignment="1">
      <alignment horizontal="center"/>
    </xf>
    <xf numFmtId="166" fontId="23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5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36" fillId="29" borderId="59" xfId="0" applyFont="1" applyFill="1" applyBorder="1" applyAlignment="1">
      <alignment vertical="center"/>
    </xf>
    <xf numFmtId="166" fontId="236" fillId="29" borderId="55" xfId="0" applyNumberFormat="1" applyFont="1" applyFill="1" applyBorder="1" applyAlignment="1">
      <alignment horizontal="center" vertical="center"/>
    </xf>
    <xf numFmtId="16" fontId="237" fillId="29" borderId="55" xfId="0" applyNumberFormat="1" applyFont="1" applyFill="1" applyBorder="1" applyAlignment="1">
      <alignment horizontal="center" vertical="center"/>
    </xf>
    <xf numFmtId="16" fontId="236" fillId="29" borderId="55" xfId="0" applyNumberFormat="1" applyFont="1" applyFill="1" applyBorder="1" applyAlignment="1">
      <alignment horizontal="center" vertical="center"/>
    </xf>
    <xf numFmtId="20" fontId="236" fillId="29" borderId="55" xfId="0" applyNumberFormat="1" applyFont="1" applyFill="1" applyBorder="1" applyAlignment="1">
      <alignment horizontal="center" vertical="center"/>
    </xf>
    <xf numFmtId="0" fontId="237" fillId="29" borderId="62" xfId="0" applyFont="1" applyFill="1" applyBorder="1" applyAlignment="1">
      <alignment horizontal="left" vertical="center"/>
    </xf>
    <xf numFmtId="0" fontId="236" fillId="29" borderId="0" xfId="0" applyFont="1" applyFill="1" applyAlignment="1">
      <alignment vertical="center"/>
    </xf>
    <xf numFmtId="0" fontId="238" fillId="29" borderId="0" xfId="0" applyFont="1" applyFill="1" applyBorder="1"/>
    <xf numFmtId="0" fontId="238" fillId="29" borderId="0" xfId="0" applyFont="1" applyFill="1"/>
    <xf numFmtId="0" fontId="236" fillId="29" borderId="59" xfId="0" applyFont="1" applyFill="1" applyBorder="1" applyAlignment="1">
      <alignment horizontal="left" vertical="center"/>
    </xf>
    <xf numFmtId="0" fontId="236" fillId="29" borderId="0" xfId="0" applyFont="1" applyFill="1"/>
    <xf numFmtId="0" fontId="210" fillId="0" borderId="0" xfId="323" applyFont="1" applyFill="1" applyBorder="1" applyAlignment="1">
      <alignment horizontal="left" vertical="center"/>
    </xf>
    <xf numFmtId="0" fontId="210" fillId="0" borderId="0" xfId="323" quotePrefix="1" applyNumberFormat="1" applyFont="1" applyFill="1" applyBorder="1" applyAlignment="1">
      <alignment horizontal="center" vertical="center"/>
    </xf>
    <xf numFmtId="167" fontId="210" fillId="0" borderId="0" xfId="323" applyNumberFormat="1" applyFont="1" applyFill="1" applyBorder="1" applyAlignment="1">
      <alignment horizontal="center" vertical="center"/>
    </xf>
    <xf numFmtId="167" fontId="211" fillId="0" borderId="35" xfId="236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0" fontId="211" fillId="0" borderId="139" xfId="236" applyFont="1" applyFill="1" applyBorder="1" applyAlignment="1" applyProtection="1">
      <alignment horizontal="center" vertical="center"/>
      <protection hidden="1"/>
    </xf>
    <xf numFmtId="0" fontId="211" fillId="0" borderId="140" xfId="236" applyFont="1" applyFill="1" applyBorder="1" applyAlignment="1" applyProtection="1">
      <alignment horizontal="center" vertical="center"/>
      <protection hidden="1"/>
    </xf>
    <xf numFmtId="167" fontId="218" fillId="0" borderId="140" xfId="236" applyNumberFormat="1" applyFont="1" applyFill="1" applyBorder="1" applyAlignment="1" applyProtection="1">
      <alignment horizontal="center" vertical="center"/>
      <protection hidden="1"/>
    </xf>
    <xf numFmtId="167" fontId="211" fillId="0" borderId="30" xfId="236" applyNumberFormat="1" applyFont="1" applyFill="1" applyBorder="1" applyAlignment="1" applyProtection="1">
      <alignment horizontal="center" vertical="center"/>
      <protection hidden="1"/>
    </xf>
    <xf numFmtId="167" fontId="211" fillId="0" borderId="193" xfId="236" applyNumberFormat="1" applyFont="1" applyFill="1" applyBorder="1" applyAlignment="1" applyProtection="1">
      <alignment horizontal="center" vertical="center"/>
      <protection hidden="1"/>
    </xf>
    <xf numFmtId="167" fontId="211" fillId="0" borderId="140" xfId="236" applyNumberFormat="1" applyFont="1" applyFill="1" applyBorder="1" applyAlignment="1" applyProtection="1">
      <alignment horizontal="center" vertical="center"/>
      <protection hidden="1"/>
    </xf>
    <xf numFmtId="0" fontId="239" fillId="29" borderId="0" xfId="0" applyFont="1" applyFill="1" applyBorder="1"/>
    <xf numFmtId="0" fontId="212" fillId="29" borderId="8" xfId="0" quotePrefix="1" applyFont="1" applyFill="1" applyBorder="1" applyAlignment="1">
      <alignment horizontal="center" vertical="center" wrapText="1"/>
    </xf>
    <xf numFmtId="20" fontId="211" fillId="0" borderId="30" xfId="236" applyNumberFormat="1" applyFont="1" applyFill="1" applyBorder="1" applyAlignment="1" applyProtection="1">
      <alignment horizontal="center" vertical="center"/>
      <protection hidden="1"/>
    </xf>
    <xf numFmtId="0" fontId="212" fillId="29" borderId="59" xfId="0" applyFont="1" applyFill="1" applyBorder="1" applyAlignment="1">
      <alignment horizontal="center" vertical="center" wrapText="1"/>
    </xf>
    <xf numFmtId="167" fontId="211" fillId="0" borderId="41" xfId="236" applyNumberFormat="1" applyFont="1" applyFill="1" applyBorder="1" applyAlignment="1" applyProtection="1">
      <alignment horizontal="center" vertical="center"/>
      <protection hidden="1"/>
    </xf>
    <xf numFmtId="20" fontId="211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42" xfId="236" applyNumberFormat="1" applyFont="1" applyFill="1" applyBorder="1" applyAlignment="1" applyProtection="1">
      <alignment horizontal="center" vertical="center"/>
      <protection hidden="1"/>
    </xf>
    <xf numFmtId="20" fontId="211" fillId="0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94" xfId="236" applyNumberFormat="1" applyFont="1" applyFill="1" applyBorder="1" applyAlignment="1" applyProtection="1">
      <alignment horizontal="center" vertical="center"/>
      <protection hidden="1"/>
    </xf>
    <xf numFmtId="0" fontId="211" fillId="0" borderId="195" xfId="236" applyFont="1" applyFill="1" applyBorder="1" applyAlignment="1" applyProtection="1">
      <alignment horizontal="center" vertical="center"/>
      <protection hidden="1"/>
    </xf>
    <xf numFmtId="167" fontId="211" fillId="0" borderId="195" xfId="382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40" fillId="0" borderId="21" xfId="0" applyFont="1" applyBorder="1"/>
    <xf numFmtId="0" fontId="0" fillId="0" borderId="21" xfId="0" applyBorder="1"/>
    <xf numFmtId="0" fontId="234" fillId="29" borderId="121" xfId="0" applyFont="1" applyFill="1" applyBorder="1" applyAlignment="1">
      <alignment horizontal="center" vertical="center"/>
    </xf>
    <xf numFmtId="166" fontId="210" fillId="29" borderId="118" xfId="0" applyNumberFormat="1" applyFont="1" applyFill="1" applyBorder="1" applyAlignment="1">
      <alignment horizontal="center" vertical="center"/>
    </xf>
    <xf numFmtId="166" fontId="210" fillId="29" borderId="148" xfId="0" applyNumberFormat="1" applyFont="1" applyFill="1" applyBorder="1" applyAlignment="1">
      <alignment horizontal="center" vertical="center"/>
    </xf>
    <xf numFmtId="0" fontId="234" fillId="29" borderId="117" xfId="0" applyFont="1" applyFill="1" applyBorder="1" applyAlignment="1">
      <alignment horizontal="center" vertical="center"/>
    </xf>
    <xf numFmtId="166" fontId="210" fillId="29" borderId="138" xfId="0" applyNumberFormat="1" applyFont="1" applyFill="1" applyBorder="1" applyAlignment="1">
      <alignment horizontal="center" vertical="center"/>
    </xf>
    <xf numFmtId="207" fontId="224" fillId="31" borderId="138" xfId="323" applyNumberFormat="1" applyFont="1" applyFill="1" applyBorder="1" applyAlignment="1">
      <alignment horizontal="center" vertical="center"/>
    </xf>
    <xf numFmtId="0" fontId="224" fillId="31" borderId="61" xfId="0" applyFont="1" applyFill="1" applyBorder="1" applyAlignment="1">
      <alignment horizontal="center" vertical="center"/>
    </xf>
    <xf numFmtId="0" fontId="224" fillId="31" borderId="59" xfId="0" applyFont="1" applyFill="1" applyBorder="1" applyAlignment="1">
      <alignment horizontal="center" vertical="center"/>
    </xf>
    <xf numFmtId="0" fontId="224" fillId="31" borderId="55" xfId="0" applyFont="1" applyFill="1" applyBorder="1" applyAlignment="1">
      <alignment horizontal="center" vertical="center" wrapText="1"/>
    </xf>
    <xf numFmtId="0" fontId="224" fillId="31" borderId="55" xfId="0" applyFont="1" applyFill="1" applyBorder="1" applyAlignment="1">
      <alignment horizontal="center" vertical="center"/>
    </xf>
    <xf numFmtId="0" fontId="224" fillId="31" borderId="62" xfId="0" applyFont="1" applyFill="1" applyBorder="1" applyAlignment="1">
      <alignment horizontal="center" vertical="center"/>
    </xf>
    <xf numFmtId="0" fontId="211" fillId="29" borderId="49" xfId="321" applyFont="1" applyFill="1" applyBorder="1" applyAlignment="1">
      <alignment horizontal="center" vertical="center"/>
    </xf>
    <xf numFmtId="0" fontId="211" fillId="29" borderId="59" xfId="321" applyFont="1" applyFill="1" applyBorder="1" applyAlignment="1">
      <alignment horizontal="center" vertical="center"/>
    </xf>
    <xf numFmtId="0" fontId="241" fillId="0" borderId="0" xfId="0" applyFont="1"/>
    <xf numFmtId="0" fontId="242" fillId="0" borderId="0" xfId="0" applyFont="1" applyAlignment="1">
      <alignment horizontal="left"/>
    </xf>
    <xf numFmtId="166" fontId="211" fillId="31" borderId="8" xfId="0" applyNumberFormat="1" applyFont="1" applyFill="1" applyBorder="1" applyAlignment="1">
      <alignment horizontal="center" vertical="center"/>
    </xf>
    <xf numFmtId="166" fontId="211" fillId="31" borderId="47" xfId="0" applyNumberFormat="1" applyFont="1" applyFill="1" applyBorder="1" applyAlignment="1">
      <alignment horizontal="center" vertical="center"/>
    </xf>
    <xf numFmtId="173" fontId="211" fillId="31" borderId="47" xfId="0" applyNumberFormat="1" applyFont="1" applyFill="1" applyBorder="1" applyAlignment="1">
      <alignment horizontal="center" vertical="center"/>
    </xf>
    <xf numFmtId="16" fontId="212" fillId="29" borderId="62" xfId="0" applyNumberFormat="1" applyFont="1" applyFill="1" applyBorder="1" applyAlignment="1">
      <alignment horizontal="center" vertical="center"/>
    </xf>
    <xf numFmtId="0" fontId="213" fillId="31" borderId="8" xfId="0" applyFont="1" applyFill="1" applyBorder="1" applyAlignment="1">
      <alignment horizontal="center" vertical="center" wrapText="1"/>
    </xf>
    <xf numFmtId="0" fontId="213" fillId="31" borderId="47" xfId="0" applyFont="1" applyFill="1" applyBorder="1" applyAlignment="1">
      <alignment horizontal="center" vertical="center"/>
    </xf>
    <xf numFmtId="0" fontId="243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45" fillId="31" borderId="8" xfId="321" applyNumberFormat="1" applyFont="1" applyFill="1" applyBorder="1" applyAlignment="1">
      <alignment horizontal="center" vertical="center"/>
    </xf>
    <xf numFmtId="0" fontId="246" fillId="0" borderId="0" xfId="0" applyFont="1"/>
    <xf numFmtId="0" fontId="246" fillId="0" borderId="0" xfId="0" applyFont="1" applyAlignment="1">
      <alignment horizontal="left"/>
    </xf>
    <xf numFmtId="0" fontId="246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4" fillId="29" borderId="8" xfId="0" applyNumberFormat="1" applyFont="1" applyFill="1" applyBorder="1" applyAlignment="1">
      <alignment horizontal="center" vertical="center"/>
    </xf>
    <xf numFmtId="0" fontId="236" fillId="29" borderId="55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" fontId="210" fillId="29" borderId="55" xfId="0" applyNumberFormat="1" applyFont="1" applyFill="1" applyBorder="1" applyAlignment="1">
      <alignment horizontal="center"/>
    </xf>
    <xf numFmtId="16" fontId="210" fillId="29" borderId="62" xfId="0" applyNumberFormat="1" applyFont="1" applyFill="1" applyBorder="1" applyAlignment="1">
      <alignment horizontal="center"/>
    </xf>
    <xf numFmtId="0" fontId="200" fillId="0" borderId="0" xfId="0" applyFont="1" applyAlignment="1">
      <alignment horizontal="left"/>
    </xf>
    <xf numFmtId="176" fontId="150" fillId="29" borderId="125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5" fillId="29" borderId="118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1" fillId="0" borderId="0" xfId="0" applyFont="1" applyFill="1"/>
    <xf numFmtId="0" fontId="193" fillId="0" borderId="0" xfId="0" applyFont="1" applyFill="1" applyBorder="1"/>
    <xf numFmtId="0" fontId="193" fillId="0" borderId="0" xfId="0" applyFont="1" applyFill="1"/>
    <xf numFmtId="0" fontId="164" fillId="0" borderId="0" xfId="0" applyFont="1" applyFill="1"/>
    <xf numFmtId="166" fontId="164" fillId="29" borderId="118" xfId="0" applyNumberFormat="1" applyFont="1" applyFill="1" applyBorder="1" applyAlignment="1">
      <alignment horizontal="center" vertical="center"/>
    </xf>
    <xf numFmtId="16" fontId="164" fillId="29" borderId="118" xfId="0" applyNumberFormat="1" applyFont="1" applyFill="1" applyBorder="1" applyAlignment="1">
      <alignment horizontal="center" vertical="center"/>
    </xf>
    <xf numFmtId="20" fontId="164" fillId="29" borderId="118" xfId="0" applyNumberFormat="1" applyFont="1" applyFill="1" applyBorder="1" applyAlignment="1">
      <alignment horizontal="center" vertical="center"/>
    </xf>
    <xf numFmtId="0" fontId="165" fillId="29" borderId="148" xfId="0" applyFont="1" applyFill="1" applyBorder="1" applyAlignment="1">
      <alignment horizontal="left" vertical="center"/>
    </xf>
    <xf numFmtId="173" fontId="211" fillId="31" borderId="61" xfId="0" applyNumberFormat="1" applyFont="1" applyFill="1" applyBorder="1" applyAlignment="1">
      <alignment horizontal="center" vertical="center"/>
    </xf>
    <xf numFmtId="173" fontId="211" fillId="31" borderId="8" xfId="0" applyNumberFormat="1" applyFont="1" applyFill="1" applyBorder="1" applyAlignment="1">
      <alignment horizontal="center" vertical="center"/>
    </xf>
    <xf numFmtId="0" fontId="211" fillId="29" borderId="86" xfId="236" applyFont="1" applyFill="1" applyBorder="1" applyAlignment="1" applyProtection="1">
      <alignment horizontal="left" vertical="center"/>
      <protection hidden="1"/>
    </xf>
    <xf numFmtId="167" fontId="211" fillId="29" borderId="90" xfId="236" applyNumberFormat="1" applyFont="1" applyFill="1" applyBorder="1" applyAlignment="1" applyProtection="1">
      <alignment horizontal="center" vertical="center"/>
      <protection hidden="1"/>
    </xf>
    <xf numFmtId="20" fontId="211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89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167" fontId="218" fillId="29" borderId="95" xfId="236" applyNumberFormat="1" applyFont="1" applyFill="1" applyBorder="1" applyAlignment="1" applyProtection="1">
      <alignment horizontal="center" vertical="center"/>
      <protection hidden="1"/>
    </xf>
    <xf numFmtId="167" fontId="218" fillId="29" borderId="96" xfId="236" applyNumberFormat="1" applyFont="1" applyFill="1" applyBorder="1" applyAlignment="1" applyProtection="1">
      <alignment horizontal="center" vertical="center"/>
      <protection hidden="1"/>
    </xf>
    <xf numFmtId="167" fontId="211" fillId="29" borderId="95" xfId="236" applyNumberFormat="1" applyFont="1" applyFill="1" applyBorder="1" applyAlignment="1" applyProtection="1">
      <alignment horizontal="center" vertical="center"/>
      <protection hidden="1"/>
    </xf>
    <xf numFmtId="167" fontId="211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98" xfId="382" applyNumberFormat="1" applyFont="1" applyFill="1" applyBorder="1" applyAlignment="1" applyProtection="1">
      <alignment horizontal="center" vertical="center"/>
      <protection hidden="1"/>
    </xf>
    <xf numFmtId="0" fontId="211" fillId="29" borderId="87" xfId="236" applyFont="1" applyFill="1" applyBorder="1" applyAlignment="1" applyProtection="1">
      <alignment vertical="center"/>
      <protection hidden="1"/>
    </xf>
    <xf numFmtId="0" fontId="211" fillId="29" borderId="88" xfId="236" applyFont="1" applyFill="1" applyBorder="1" applyAlignment="1" applyProtection="1">
      <alignment horizontal="right" vertical="center"/>
      <protection hidden="1"/>
    </xf>
    <xf numFmtId="170" fontId="211" fillId="29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07" xfId="236" applyNumberFormat="1" applyFont="1" applyFill="1" applyBorder="1" applyAlignment="1" applyProtection="1">
      <alignment horizontal="center" vertical="center"/>
      <protection hidden="1"/>
    </xf>
    <xf numFmtId="170" fontId="211" fillId="29" borderId="89" xfId="236" applyNumberFormat="1" applyFont="1" applyFill="1" applyBorder="1" applyAlignment="1" applyProtection="1">
      <alignment horizontal="center" vertical="center"/>
      <protection hidden="1"/>
    </xf>
    <xf numFmtId="0" fontId="248" fillId="32" borderId="8" xfId="0" applyFont="1" applyFill="1" applyBorder="1" applyAlignment="1">
      <alignment horizontal="center" vertical="center"/>
    </xf>
    <xf numFmtId="0" fontId="138" fillId="29" borderId="49" xfId="0" applyFont="1" applyFill="1" applyBorder="1" applyAlignment="1">
      <alignment horizontal="left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2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56" xfId="0" applyNumberFormat="1" applyFont="1" applyFill="1" applyBorder="1" applyAlignment="1">
      <alignment horizontal="center"/>
    </xf>
    <xf numFmtId="16" fontId="142" fillId="29" borderId="157" xfId="0" applyNumberFormat="1" applyFont="1" applyFill="1" applyBorder="1" applyAlignment="1">
      <alignment horizontal="center"/>
    </xf>
    <xf numFmtId="0" fontId="212" fillId="29" borderId="49" xfId="0" applyFont="1" applyFill="1" applyBorder="1" applyAlignment="1">
      <alignment horizontal="center" vertical="center" wrapText="1"/>
    </xf>
    <xf numFmtId="0" fontId="135" fillId="31" borderId="158" xfId="0" applyFont="1" applyFill="1" applyBorder="1" applyAlignment="1">
      <alignment horizontal="center" vertical="center"/>
    </xf>
    <xf numFmtId="0" fontId="135" fillId="31" borderId="159" xfId="0" applyNumberFormat="1" applyFont="1" applyFill="1" applyBorder="1" applyAlignment="1">
      <alignment horizontal="center" vertical="center"/>
    </xf>
    <xf numFmtId="166" fontId="135" fillId="31" borderId="159" xfId="0" applyNumberFormat="1" applyFont="1" applyFill="1" applyBorder="1" applyAlignment="1">
      <alignment horizontal="center" vertical="center"/>
    </xf>
    <xf numFmtId="0" fontId="135" fillId="31" borderId="159" xfId="0" applyFont="1" applyFill="1" applyBorder="1" applyAlignment="1">
      <alignment horizontal="center" vertical="center"/>
    </xf>
    <xf numFmtId="0" fontId="136" fillId="31" borderId="159" xfId="0" applyFont="1" applyFill="1" applyBorder="1" applyAlignment="1">
      <alignment horizontal="center" vertical="center"/>
    </xf>
    <xf numFmtId="0" fontId="195" fillId="0" borderId="0" xfId="0" applyFont="1"/>
    <xf numFmtId="0" fontId="217" fillId="0" borderId="0" xfId="0" applyFont="1" applyFill="1" applyBorder="1" applyAlignment="1">
      <alignment horizontal="left" vertical="top"/>
    </xf>
    <xf numFmtId="205" fontId="194" fillId="0" borderId="55" xfId="0" applyNumberFormat="1" applyFont="1" applyFill="1" applyBorder="1" applyAlignment="1">
      <alignment horizontal="center"/>
    </xf>
    <xf numFmtId="0" fontId="195" fillId="0" borderId="0" xfId="0" applyFont="1" applyFill="1"/>
    <xf numFmtId="0" fontId="211" fillId="29" borderId="80" xfId="236" applyFont="1" applyFill="1" applyBorder="1" applyAlignment="1" applyProtection="1">
      <alignment vertical="center"/>
      <protection hidden="1"/>
    </xf>
    <xf numFmtId="167" fontId="211" fillId="29" borderId="81" xfId="236" applyNumberFormat="1" applyFont="1" applyFill="1" applyBorder="1" applyAlignment="1" applyProtection="1">
      <alignment horizontal="center" vertical="center"/>
      <protection hidden="1"/>
    </xf>
    <xf numFmtId="20" fontId="211" fillId="29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83" xfId="236" applyNumberFormat="1" applyFont="1" applyFill="1" applyBorder="1" applyAlignment="1" applyProtection="1">
      <alignment horizontal="center" vertical="center"/>
      <protection hidden="1"/>
    </xf>
    <xf numFmtId="167" fontId="211" fillId="29" borderId="33" xfId="382" applyNumberFormat="1" applyFont="1" applyFill="1" applyBorder="1" applyAlignment="1" applyProtection="1">
      <alignment horizontal="center" vertical="center"/>
      <protection hidden="1"/>
    </xf>
    <xf numFmtId="0" fontId="211" fillId="29" borderId="80" xfId="236" applyFont="1" applyFill="1" applyBorder="1" applyAlignment="1" applyProtection="1">
      <alignment horizontal="left" vertical="center"/>
      <protection hidden="1"/>
    </xf>
    <xf numFmtId="167" fontId="211" fillId="29" borderId="161" xfId="236" applyNumberFormat="1" applyFont="1" applyFill="1" applyBorder="1" applyAlignment="1" applyProtection="1">
      <alignment horizontal="center" vertical="center"/>
      <protection hidden="1"/>
    </xf>
    <xf numFmtId="0" fontId="73" fillId="26" borderId="0" xfId="106" applyFill="1" applyBorder="1" applyAlignment="1" applyProtection="1"/>
    <xf numFmtId="0" fontId="211" fillId="29" borderId="55" xfId="321" applyFont="1" applyFill="1" applyBorder="1" applyAlignment="1">
      <alignment horizontal="center" vertical="center"/>
    </xf>
    <xf numFmtId="166" fontId="164" fillId="0" borderId="118" xfId="0" applyNumberFormat="1" applyFont="1" applyFill="1" applyBorder="1" applyAlignment="1">
      <alignment horizontal="center" vertical="center"/>
    </xf>
    <xf numFmtId="16" fontId="164" fillId="0" borderId="118" xfId="0" applyNumberFormat="1" applyFont="1" applyFill="1" applyBorder="1" applyAlignment="1">
      <alignment horizontal="center" vertical="center"/>
    </xf>
    <xf numFmtId="0" fontId="142" fillId="29" borderId="49" xfId="0" applyFont="1" applyFill="1" applyBorder="1" applyAlignment="1"/>
    <xf numFmtId="0" fontId="239" fillId="29" borderId="59" xfId="0" applyFont="1" applyFill="1" applyBorder="1" applyAlignment="1"/>
    <xf numFmtId="0" fontId="239" fillId="29" borderId="55" xfId="0" applyFont="1" applyFill="1" applyBorder="1" applyAlignment="1">
      <alignment horizontal="center"/>
    </xf>
    <xf numFmtId="16" fontId="239" fillId="29" borderId="6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28" fillId="0" borderId="162" xfId="236" applyNumberFormat="1" applyFont="1" applyFill="1" applyBorder="1" applyAlignment="1" applyProtection="1">
      <alignment horizontal="center" vertical="center"/>
      <protection hidden="1"/>
    </xf>
    <xf numFmtId="167" fontId="211" fillId="0" borderId="162" xfId="236" applyNumberFormat="1" applyFont="1" applyFill="1" applyBorder="1" applyAlignment="1" applyProtection="1">
      <alignment horizontal="center" vertical="center"/>
      <protection hidden="1"/>
    </xf>
    <xf numFmtId="167" fontId="228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0" borderId="162" xfId="382" applyNumberFormat="1" applyFont="1" applyFill="1" applyBorder="1" applyAlignment="1" applyProtection="1">
      <alignment horizontal="center" vertical="center"/>
      <protection hidden="1"/>
    </xf>
    <xf numFmtId="167" fontId="211" fillId="0" borderId="163" xfId="236" applyNumberFormat="1" applyFont="1" applyFill="1" applyBorder="1" applyAlignment="1" applyProtection="1">
      <alignment horizontal="center" vertical="center"/>
      <protection hidden="1"/>
    </xf>
    <xf numFmtId="167" fontId="228" fillId="0" borderId="42" xfId="236" applyNumberFormat="1" applyFont="1" applyFill="1" applyBorder="1" applyAlignment="1" applyProtection="1">
      <alignment horizontal="center" vertical="center"/>
      <protection hidden="1"/>
    </xf>
    <xf numFmtId="20" fontId="211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34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93" xfId="236" applyNumberFormat="1" applyFont="1" applyFill="1" applyBorder="1" applyAlignment="1" applyProtection="1">
      <alignment horizontal="center" vertical="center"/>
      <protection hidden="1"/>
    </xf>
    <xf numFmtId="167" fontId="247" fillId="0" borderId="36" xfId="236" applyNumberFormat="1" applyFont="1" applyFill="1" applyBorder="1" applyAlignment="1" applyProtection="1">
      <alignment horizontal="center" vertical="center"/>
      <protection hidden="1"/>
    </xf>
    <xf numFmtId="167" fontId="211" fillId="0" borderId="164" xfId="236" applyNumberFormat="1" applyFont="1" applyFill="1" applyBorder="1" applyAlignment="1" applyProtection="1">
      <alignment horizontal="center" vertical="center"/>
      <protection hidden="1"/>
    </xf>
    <xf numFmtId="0" fontId="211" fillId="0" borderId="165" xfId="236" applyFont="1" applyFill="1" applyBorder="1" applyAlignment="1" applyProtection="1">
      <alignment horizontal="center" vertical="center"/>
      <protection hidden="1"/>
    </xf>
    <xf numFmtId="167" fontId="211" fillId="0" borderId="165" xfId="382" applyNumberFormat="1" applyFont="1" applyFill="1" applyBorder="1" applyAlignment="1" applyProtection="1">
      <alignment horizontal="center" vertical="center"/>
      <protection hidden="1"/>
    </xf>
    <xf numFmtId="0" fontId="211" fillId="31" borderId="112" xfId="236" applyFont="1" applyFill="1" applyBorder="1" applyAlignment="1" applyProtection="1">
      <alignment horizontal="left" vertical="center"/>
      <protection hidden="1"/>
    </xf>
    <xf numFmtId="0" fontId="7" fillId="0" borderId="55" xfId="0" applyFont="1" applyBorder="1" applyAlignment="1">
      <alignment horizontal="center"/>
    </xf>
    <xf numFmtId="166" fontId="164" fillId="0" borderId="8" xfId="0" applyNumberFormat="1" applyFont="1" applyFill="1" applyBorder="1" applyAlignment="1">
      <alignment horizontal="center" vertical="center"/>
    </xf>
    <xf numFmtId="16" fontId="164" fillId="0" borderId="8" xfId="0" applyNumberFormat="1" applyFont="1" applyFill="1" applyBorder="1" applyAlignment="1">
      <alignment horizontal="center" vertical="center"/>
    </xf>
    <xf numFmtId="20" fontId="164" fillId="0" borderId="8" xfId="0" applyNumberFormat="1" applyFont="1" applyFill="1" applyBorder="1" applyAlignment="1">
      <alignment horizontal="center" vertical="center"/>
    </xf>
    <xf numFmtId="16" fontId="236" fillId="0" borderId="8" xfId="0" applyNumberFormat="1" applyFont="1" applyFill="1" applyBorder="1" applyAlignment="1">
      <alignment horizontal="center" vertical="center"/>
    </xf>
    <xf numFmtId="0" fontId="164" fillId="0" borderId="0" xfId="0" applyFont="1" applyFill="1" applyAlignment="1">
      <alignment vertical="center"/>
    </xf>
    <xf numFmtId="0" fontId="211" fillId="0" borderId="167" xfId="236" applyFont="1" applyFill="1" applyBorder="1" applyAlignment="1" applyProtection="1">
      <alignment vertical="center"/>
      <protection hidden="1"/>
    </xf>
    <xf numFmtId="0" fontId="211" fillId="0" borderId="97" xfId="236" applyFont="1" applyFill="1" applyBorder="1" applyAlignment="1" applyProtection="1">
      <alignment horizontal="right" vertical="center"/>
      <protection hidden="1"/>
    </xf>
    <xf numFmtId="0" fontId="211" fillId="0" borderId="168" xfId="236" quotePrefix="1" applyFont="1" applyFill="1" applyBorder="1" applyAlignment="1" applyProtection="1">
      <alignment horizontal="center" vertical="center"/>
      <protection hidden="1"/>
    </xf>
    <xf numFmtId="167" fontId="211" fillId="0" borderId="169" xfId="236" applyNumberFormat="1" applyFont="1" applyFill="1" applyBorder="1" applyAlignment="1" applyProtection="1">
      <alignment horizontal="center" vertical="center"/>
      <protection hidden="1"/>
    </xf>
    <xf numFmtId="20" fontId="211" fillId="0" borderId="170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68" xfId="236" applyNumberFormat="1" applyFont="1" applyFill="1" applyBorder="1" applyAlignment="1" applyProtection="1">
      <alignment horizontal="center" vertical="center"/>
      <protection hidden="1"/>
    </xf>
    <xf numFmtId="20" fontId="211" fillId="0" borderId="171" xfId="236" applyNumberFormat="1" applyFont="1" applyFill="1" applyBorder="1" applyAlignment="1" applyProtection="1">
      <alignment horizontal="center" vertical="center"/>
      <protection hidden="1"/>
    </xf>
    <xf numFmtId="167" fontId="211" fillId="0" borderId="172" xfId="236" applyNumberFormat="1" applyFont="1" applyFill="1" applyBorder="1" applyAlignment="1" applyProtection="1">
      <alignment horizontal="center" vertical="center"/>
      <protection hidden="1"/>
    </xf>
    <xf numFmtId="167" fontId="211" fillId="0" borderId="157" xfId="236" applyNumberFormat="1" applyFont="1" applyFill="1" applyBorder="1" applyAlignment="1" applyProtection="1">
      <alignment horizontal="center" vertical="center"/>
      <protection hidden="1"/>
    </xf>
    <xf numFmtId="167" fontId="211" fillId="29" borderId="35" xfId="236" applyNumberFormat="1" applyFont="1" applyFill="1" applyBorder="1" applyAlignment="1" applyProtection="1">
      <alignment horizontal="center" vertical="center"/>
      <protection hidden="1"/>
    </xf>
    <xf numFmtId="167" fontId="211" fillId="29" borderId="106" xfId="236" applyNumberFormat="1" applyFont="1" applyFill="1" applyBorder="1" applyAlignment="1" applyProtection="1">
      <alignment horizontal="center" vertical="center"/>
      <protection hidden="1"/>
    </xf>
    <xf numFmtId="167" fontId="211" fillId="29" borderId="140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6" fillId="29" borderId="0" xfId="321" applyNumberFormat="1" applyFont="1" applyFill="1" applyAlignment="1">
      <alignment horizontal="center" vertical="center"/>
    </xf>
    <xf numFmtId="172" fontId="18" fillId="29" borderId="63" xfId="0" applyNumberFormat="1" applyFont="1" applyFill="1" applyBorder="1" applyAlignment="1">
      <alignment horizontal="left" vertical="center"/>
    </xf>
    <xf numFmtId="0" fontId="160" fillId="29" borderId="174" xfId="0" applyFont="1" applyFill="1" applyBorder="1" applyAlignment="1">
      <alignment horizontal="left" vertical="center"/>
    </xf>
    <xf numFmtId="172" fontId="18" fillId="29" borderId="174" xfId="0" applyNumberFormat="1" applyFont="1" applyFill="1" applyBorder="1" applyAlignment="1">
      <alignment horizontal="center" vertical="center"/>
    </xf>
    <xf numFmtId="16" fontId="18" fillId="29" borderId="147" xfId="0" quotePrefix="1" applyNumberFormat="1" applyFont="1" applyFill="1" applyBorder="1" applyAlignment="1">
      <alignment horizontal="center" vertical="center"/>
    </xf>
    <xf numFmtId="16" fontId="18" fillId="29" borderId="174" xfId="0" quotePrefix="1" applyNumberFormat="1" applyFont="1" applyFill="1" applyBorder="1" applyAlignment="1">
      <alignment horizontal="center" vertical="center"/>
    </xf>
    <xf numFmtId="16" fontId="7" fillId="29" borderId="119" xfId="0" applyNumberFormat="1" applyFont="1" applyFill="1" applyBorder="1" applyAlignment="1">
      <alignment horizontal="center"/>
    </xf>
    <xf numFmtId="16" fontId="7" fillId="29" borderId="118" xfId="0" applyNumberFormat="1" applyFont="1" applyFill="1" applyBorder="1" applyAlignment="1">
      <alignment horizontal="center"/>
    </xf>
    <xf numFmtId="16" fontId="7" fillId="29" borderId="122" xfId="0" applyNumberFormat="1" applyFont="1" applyFill="1" applyBorder="1" applyAlignment="1">
      <alignment horizontal="center"/>
    </xf>
    <xf numFmtId="0" fontId="160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0" fillId="29" borderId="61" xfId="0" applyFont="1" applyFill="1" applyBorder="1" applyAlignment="1">
      <alignment horizontal="left" vertical="center"/>
    </xf>
    <xf numFmtId="199" fontId="18" fillId="29" borderId="61" xfId="0" applyNumberFormat="1" applyFont="1" applyFill="1" applyBorder="1" applyAlignment="1">
      <alignment horizontal="center" vertical="center"/>
    </xf>
    <xf numFmtId="16" fontId="18" fillId="29" borderId="61" xfId="0" quotePrefix="1" applyNumberFormat="1" applyFont="1" applyFill="1" applyBorder="1" applyAlignment="1">
      <alignment horizontal="center" vertical="center"/>
    </xf>
    <xf numFmtId="0" fontId="160" fillId="29" borderId="55" xfId="0" applyFont="1" applyFill="1" applyBorder="1" applyAlignment="1">
      <alignment horizontal="left" vertical="center"/>
    </xf>
    <xf numFmtId="199" fontId="18" fillId="29" borderId="55" xfId="0" applyNumberFormat="1" applyFont="1" applyFill="1" applyBorder="1" applyAlignment="1">
      <alignment horizontal="center" vertical="center"/>
    </xf>
    <xf numFmtId="16" fontId="18" fillId="29" borderId="55" xfId="0" quotePrefix="1" applyNumberFormat="1" applyFont="1" applyFill="1" applyBorder="1" applyAlignment="1">
      <alignment horizontal="center" vertical="center"/>
    </xf>
    <xf numFmtId="16" fontId="7" fillId="29" borderId="148" xfId="0" applyNumberFormat="1" applyFont="1" applyFill="1" applyBorder="1" applyAlignment="1">
      <alignment horizontal="center"/>
    </xf>
    <xf numFmtId="0" fontId="160" fillId="29" borderId="180" xfId="0" applyFont="1" applyFill="1" applyBorder="1" applyAlignment="1">
      <alignment horizontal="left" vertical="center"/>
    </xf>
    <xf numFmtId="0" fontId="160" fillId="29" borderId="181" xfId="0" applyFont="1" applyFill="1" applyBorder="1" applyAlignment="1">
      <alignment horizontal="left" vertical="center"/>
    </xf>
    <xf numFmtId="0" fontId="160" fillId="29" borderId="182" xfId="0" applyFont="1" applyFill="1" applyBorder="1" applyAlignment="1">
      <alignment horizontal="left" vertical="center"/>
    </xf>
    <xf numFmtId="199" fontId="18" fillId="29" borderId="126" xfId="0" applyNumberFormat="1" applyFont="1" applyFill="1" applyBorder="1" applyAlignment="1">
      <alignment horizontal="center" vertical="center"/>
    </xf>
    <xf numFmtId="199" fontId="18" fillId="29" borderId="129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74" xfId="0" applyNumberFormat="1" applyFont="1" applyFill="1" applyBorder="1" applyAlignment="1">
      <alignment horizontal="center" vertical="center"/>
    </xf>
    <xf numFmtId="167" fontId="211" fillId="29" borderId="172" xfId="236" applyNumberFormat="1" applyFont="1" applyFill="1" applyBorder="1" applyAlignment="1" applyProtection="1">
      <alignment horizontal="center" vertical="center"/>
      <protection hidden="1"/>
    </xf>
    <xf numFmtId="0" fontId="210" fillId="29" borderId="0" xfId="0" applyFont="1" applyFill="1" applyBorder="1" applyAlignment="1" applyProtection="1">
      <alignment horizontal="left"/>
      <protection hidden="1"/>
    </xf>
    <xf numFmtId="0" fontId="211" fillId="29" borderId="84" xfId="236" applyFont="1" applyFill="1" applyBorder="1" applyAlignment="1" applyProtection="1">
      <alignment horizontal="left" vertical="center"/>
      <protection hidden="1"/>
    </xf>
    <xf numFmtId="167" fontId="211" fillId="29" borderId="85" xfId="236" applyNumberFormat="1" applyFont="1" applyFill="1" applyBorder="1" applyAlignment="1" applyProtection="1">
      <alignment horizontal="center" vertical="center"/>
      <protection hidden="1"/>
    </xf>
    <xf numFmtId="167" fontId="211" fillId="29" borderId="46" xfId="236" applyNumberFormat="1" applyFont="1" applyFill="1" applyBorder="1" applyAlignment="1" applyProtection="1">
      <alignment horizontal="center" vertical="center"/>
      <protection hidden="1"/>
    </xf>
    <xf numFmtId="0" fontId="249" fillId="0" borderId="0" xfId="0" applyFont="1" applyAlignment="1">
      <alignment vertical="center"/>
    </xf>
    <xf numFmtId="0" fontId="244" fillId="29" borderId="55" xfId="321" applyFont="1" applyFill="1" applyBorder="1" applyAlignment="1">
      <alignment horizontal="center" vertical="center"/>
    </xf>
    <xf numFmtId="173" fontId="211" fillId="31" borderId="180" xfId="0" applyNumberFormat="1" applyFont="1" applyFill="1" applyBorder="1" applyAlignment="1">
      <alignment horizontal="center" vertical="center"/>
    </xf>
    <xf numFmtId="173" fontId="211" fillId="31" borderId="183" xfId="0" applyNumberFormat="1" applyFont="1" applyFill="1" applyBorder="1" applyAlignment="1">
      <alignment horizontal="center" vertical="center"/>
    </xf>
    <xf numFmtId="173" fontId="211" fillId="31" borderId="128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1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34" xfId="236" applyNumberFormat="1" applyFont="1" applyFill="1" applyBorder="1" applyAlignment="1" applyProtection="1">
      <alignment horizontal="center" vertical="center"/>
      <protection hidden="1"/>
    </xf>
    <xf numFmtId="0" fontId="211" fillId="29" borderId="139" xfId="236" applyFont="1" applyFill="1" applyBorder="1" applyAlignment="1" applyProtection="1">
      <alignment horizontal="center" vertical="center"/>
      <protection hidden="1"/>
    </xf>
    <xf numFmtId="0" fontId="211" fillId="29" borderId="0" xfId="236" applyFont="1" applyFill="1" applyBorder="1" applyAlignment="1" applyProtection="1">
      <alignment vertical="center"/>
      <protection hidden="1"/>
    </xf>
    <xf numFmtId="174" fontId="211" fillId="29" borderId="121" xfId="0" applyNumberFormat="1" applyFont="1" applyFill="1" applyBorder="1" applyAlignment="1">
      <alignment horizontal="center" vertical="center"/>
    </xf>
    <xf numFmtId="16" fontId="142" fillId="29" borderId="55" xfId="0" applyNumberFormat="1" applyFont="1" applyFill="1" applyBorder="1" applyAlignment="1">
      <alignment horizontal="center"/>
    </xf>
    <xf numFmtId="0" fontId="164" fillId="29" borderId="8" xfId="0" applyFont="1" applyFill="1" applyBorder="1" applyAlignment="1">
      <alignment horizontal="left" vertical="center"/>
    </xf>
    <xf numFmtId="0" fontId="164" fillId="29" borderId="58" xfId="0" applyFont="1" applyFill="1" applyBorder="1" applyAlignment="1">
      <alignment horizontal="left" vertical="center"/>
    </xf>
    <xf numFmtId="0" fontId="164" fillId="29" borderId="56" xfId="0" applyNumberFormat="1" applyFont="1" applyFill="1" applyBorder="1" applyAlignment="1">
      <alignment horizontal="center" vertical="center"/>
    </xf>
    <xf numFmtId="166" fontId="164" fillId="29" borderId="56" xfId="0" applyNumberFormat="1" applyFont="1" applyFill="1" applyBorder="1" applyAlignment="1">
      <alignment horizontal="center" vertical="center"/>
    </xf>
    <xf numFmtId="166" fontId="210" fillId="29" borderId="53" xfId="323" applyNumberFormat="1" applyFont="1" applyFill="1" applyBorder="1" applyAlignment="1">
      <alignment horizontal="center" vertical="center"/>
    </xf>
    <xf numFmtId="166" fontId="210" fillId="29" borderId="118" xfId="323" applyNumberFormat="1" applyFont="1" applyFill="1" applyBorder="1" applyAlignment="1">
      <alignment horizontal="center" vertical="center"/>
    </xf>
    <xf numFmtId="166" fontId="210" fillId="28" borderId="148" xfId="323" applyNumberFormat="1" applyFont="1" applyFill="1" applyBorder="1" applyAlignment="1">
      <alignment horizontal="center" vertical="center"/>
    </xf>
    <xf numFmtId="166" fontId="210" fillId="29" borderId="48" xfId="323" applyNumberFormat="1" applyFont="1" applyFill="1" applyBorder="1" applyAlignment="1">
      <alignment horizontal="center" vertical="center"/>
    </xf>
    <xf numFmtId="166" fontId="210" fillId="0" borderId="8" xfId="323" applyNumberFormat="1" applyFont="1" applyFill="1" applyBorder="1" applyAlignment="1">
      <alignment horizontal="center" vertical="center"/>
    </xf>
    <xf numFmtId="166" fontId="210" fillId="0" borderId="47" xfId="323" applyNumberFormat="1" applyFont="1" applyFill="1" applyBorder="1" applyAlignment="1">
      <alignment horizontal="center" vertical="center"/>
    </xf>
    <xf numFmtId="166" fontId="210" fillId="0" borderId="55" xfId="323" applyNumberFormat="1" applyFont="1" applyFill="1" applyBorder="1" applyAlignment="1">
      <alignment horizontal="center" vertical="center"/>
    </xf>
    <xf numFmtId="16" fontId="150" fillId="0" borderId="125" xfId="0" applyNumberFormat="1" applyFont="1" applyFill="1" applyBorder="1" applyAlignment="1">
      <alignment horizontal="center"/>
    </xf>
    <xf numFmtId="0" fontId="211" fillId="0" borderId="8" xfId="0" applyFont="1" applyBorder="1" applyAlignment="1">
      <alignment horizontal="center" vertical="center"/>
    </xf>
    <xf numFmtId="0" fontId="211" fillId="0" borderId="49" xfId="0" applyFont="1" applyBorder="1" applyAlignment="1">
      <alignment horizontal="center" vertical="center"/>
    </xf>
    <xf numFmtId="0" fontId="211" fillId="0" borderId="59" xfId="0" applyFont="1" applyBorder="1" applyAlignment="1">
      <alignment horizontal="center" vertical="center"/>
    </xf>
    <xf numFmtId="166" fontId="211" fillId="0" borderId="62" xfId="0" applyNumberFormat="1" applyFont="1" applyFill="1" applyBorder="1" applyAlignment="1" applyProtection="1">
      <alignment horizontal="center" vertical="center"/>
      <protection hidden="1"/>
    </xf>
    <xf numFmtId="0" fontId="211" fillId="0" borderId="8" xfId="0" applyFont="1" applyFill="1" applyBorder="1" applyAlignment="1">
      <alignment horizontal="left" vertical="center"/>
    </xf>
    <xf numFmtId="0" fontId="0" fillId="0" borderId="8" xfId="0" applyBorder="1"/>
    <xf numFmtId="0" fontId="231" fillId="0" borderId="8" xfId="0" applyFont="1" applyFill="1" applyBorder="1" applyAlignment="1">
      <alignment horizontal="left" vertical="center"/>
    </xf>
    <xf numFmtId="193" fontId="211" fillId="29" borderId="118" xfId="0" applyNumberFormat="1" applyFont="1" applyFill="1" applyBorder="1" applyAlignment="1">
      <alignment horizontal="center" vertical="center"/>
    </xf>
    <xf numFmtId="16" fontId="211" fillId="29" borderId="118" xfId="0" applyNumberFormat="1" applyFont="1" applyFill="1" applyBorder="1" applyAlignment="1">
      <alignment horizontal="center" vertical="center"/>
    </xf>
    <xf numFmtId="16" fontId="211" fillId="29" borderId="148" xfId="0" applyNumberFormat="1" applyFont="1" applyFill="1" applyBorder="1" applyAlignment="1">
      <alignment horizontal="center" vertical="center"/>
    </xf>
    <xf numFmtId="173" fontId="211" fillId="31" borderId="62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6" fontId="132" fillId="0" borderId="59" xfId="0" applyNumberFormat="1" applyFont="1" applyFill="1" applyBorder="1" applyAlignment="1" applyProtection="1">
      <alignment horizontal="left" vertical="center"/>
      <protection hidden="1"/>
    </xf>
    <xf numFmtId="171" fontId="132" fillId="0" borderId="55" xfId="0" applyNumberFormat="1" applyFont="1" applyFill="1" applyBorder="1" applyAlignment="1" applyProtection="1">
      <alignment horizontal="center" vertical="center"/>
      <protection hidden="1"/>
    </xf>
    <xf numFmtId="202" fontId="211" fillId="29" borderId="55" xfId="0" applyNumberFormat="1" applyFont="1" applyFill="1" applyBorder="1" applyAlignment="1">
      <alignment horizontal="center" vertical="center"/>
    </xf>
    <xf numFmtId="174" fontId="211" fillId="29" borderId="149" xfId="0" applyNumberFormat="1" applyFont="1" applyFill="1" applyBorder="1" applyAlignment="1">
      <alignment horizontal="center" vertical="center"/>
    </xf>
    <xf numFmtId="193" fontId="211" fillId="29" borderId="125" xfId="0" applyNumberFormat="1" applyFont="1" applyFill="1" applyBorder="1" applyAlignment="1">
      <alignment horizontal="center" vertical="center"/>
    </xf>
    <xf numFmtId="173" fontId="211" fillId="31" borderId="61" xfId="0" applyNumberFormat="1" applyFont="1" applyFill="1" applyBorder="1" applyAlignment="1">
      <alignment horizontal="center" vertical="center"/>
    </xf>
    <xf numFmtId="173" fontId="211" fillId="31" borderId="55" xfId="0" applyNumberFormat="1" applyFont="1" applyFill="1" applyBorder="1" applyAlignment="1">
      <alignment horizontal="center" vertical="center"/>
    </xf>
    <xf numFmtId="166" fontId="210" fillId="0" borderId="62" xfId="323" applyNumberFormat="1" applyFont="1" applyFill="1" applyBorder="1" applyAlignment="1">
      <alignment horizontal="center" vertical="center"/>
    </xf>
    <xf numFmtId="167" fontId="211" fillId="0" borderId="68" xfId="236" applyNumberFormat="1" applyFont="1" applyFill="1" applyBorder="1" applyAlignment="1" applyProtection="1">
      <alignment horizontal="center" vertical="center"/>
      <protection hidden="1"/>
    </xf>
    <xf numFmtId="20" fontId="211" fillId="0" borderId="70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74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197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98" xfId="236" applyNumberFormat="1" applyFont="1" applyFill="1" applyBorder="1" applyAlignment="1" applyProtection="1">
      <alignment horizontal="center" vertical="center"/>
      <protection hidden="1"/>
    </xf>
    <xf numFmtId="167" fontId="211" fillId="0" borderId="77" xfId="236" applyNumberFormat="1" applyFont="1" applyFill="1" applyBorder="1" applyAlignment="1" applyProtection="1">
      <alignment horizontal="center" vertical="center"/>
      <protection hidden="1"/>
    </xf>
    <xf numFmtId="167" fontId="228" fillId="0" borderId="78" xfId="236" applyNumberFormat="1" applyFont="1" applyFill="1" applyBorder="1" applyAlignment="1" applyProtection="1">
      <alignment horizontal="center" vertical="center"/>
      <protection hidden="1"/>
    </xf>
    <xf numFmtId="167" fontId="228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382" applyNumberFormat="1" applyFont="1" applyFill="1" applyBorder="1" applyAlignment="1" applyProtection="1">
      <alignment horizontal="center" vertical="center"/>
      <protection hidden="1"/>
    </xf>
    <xf numFmtId="167" fontId="211" fillId="0" borderId="75" xfId="236" applyNumberFormat="1" applyFont="1" applyFill="1" applyBorder="1" applyAlignment="1" applyProtection="1">
      <alignment horizontal="center" vertical="center"/>
      <protection hidden="1"/>
    </xf>
    <xf numFmtId="167" fontId="228" fillId="0" borderId="69" xfId="236" applyNumberFormat="1" applyFont="1" applyFill="1" applyBorder="1" applyAlignment="1" applyProtection="1">
      <alignment horizontal="center" vertical="center"/>
      <protection hidden="1"/>
    </xf>
    <xf numFmtId="167" fontId="211" fillId="0" borderId="199" xfId="236" applyNumberFormat="1" applyFont="1" applyFill="1" applyBorder="1" applyAlignment="1" applyProtection="1">
      <alignment horizontal="center" vertical="center"/>
      <protection hidden="1"/>
    </xf>
    <xf numFmtId="167" fontId="211" fillId="0" borderId="200" xfId="236" applyNumberFormat="1" applyFont="1" applyFill="1" applyBorder="1" applyAlignment="1" applyProtection="1">
      <alignment horizontal="center" vertical="center"/>
      <protection hidden="1"/>
    </xf>
    <xf numFmtId="0" fontId="211" fillId="0" borderId="201" xfId="236" applyFont="1" applyFill="1" applyBorder="1" applyAlignment="1" applyProtection="1">
      <alignment horizontal="center" vertical="center"/>
      <protection hidden="1"/>
    </xf>
    <xf numFmtId="167" fontId="211" fillId="0" borderId="201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1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1" fillId="0" borderId="167" xfId="236" applyNumberFormat="1" applyFont="1" applyFill="1" applyBorder="1" applyAlignment="1" applyProtection="1">
      <alignment horizontal="center" vertical="center"/>
      <protection hidden="1"/>
    </xf>
    <xf numFmtId="20" fontId="211" fillId="0" borderId="168" xfId="236" applyNumberFormat="1" applyFont="1" applyFill="1" applyBorder="1" applyAlignment="1" applyProtection="1">
      <alignment horizontal="center" vertical="center"/>
      <protection hidden="1"/>
    </xf>
    <xf numFmtId="167" fontId="211" fillId="0" borderId="202" xfId="236" applyNumberFormat="1" applyFont="1" applyFill="1" applyBorder="1" applyAlignment="1" applyProtection="1">
      <alignment horizontal="center" vertical="center"/>
      <protection hidden="1"/>
    </xf>
    <xf numFmtId="167" fontId="211" fillId="0" borderId="96" xfId="236" applyNumberFormat="1" applyFont="1" applyFill="1" applyBorder="1" applyAlignment="1" applyProtection="1">
      <alignment horizontal="center" vertical="center"/>
      <protection hidden="1"/>
    </xf>
    <xf numFmtId="167" fontId="228" fillId="0" borderId="97" xfId="236" applyNumberFormat="1" applyFont="1" applyFill="1" applyBorder="1" applyAlignment="1" applyProtection="1">
      <alignment horizontal="center" vertical="center"/>
      <protection hidden="1"/>
    </xf>
    <xf numFmtId="167" fontId="211" fillId="0" borderId="203" xfId="236" applyNumberFormat="1" applyFont="1" applyFill="1" applyBorder="1" applyAlignment="1" applyProtection="1">
      <alignment horizontal="center" vertical="center"/>
      <protection hidden="1"/>
    </xf>
    <xf numFmtId="167" fontId="211" fillId="0" borderId="204" xfId="236" applyNumberFormat="1" applyFont="1" applyFill="1" applyBorder="1" applyAlignment="1" applyProtection="1">
      <alignment horizontal="center" vertical="center"/>
      <protection hidden="1"/>
    </xf>
    <xf numFmtId="167" fontId="211" fillId="0" borderId="205" xfId="236" applyNumberFormat="1" applyFont="1" applyFill="1" applyBorder="1" applyAlignment="1" applyProtection="1">
      <alignment horizontal="center" vertical="center"/>
      <protection hidden="1"/>
    </xf>
    <xf numFmtId="0" fontId="15" fillId="0" borderId="89" xfId="0" applyFont="1" applyFill="1" applyBorder="1"/>
    <xf numFmtId="0" fontId="211" fillId="0" borderId="89" xfId="236" applyFont="1" applyFill="1" applyBorder="1" applyAlignment="1" applyProtection="1">
      <alignment vertical="center"/>
      <protection hidden="1"/>
    </xf>
    <xf numFmtId="167" fontId="211" fillId="0" borderId="206" xfId="236" applyNumberFormat="1" applyFont="1" applyFill="1" applyBorder="1" applyAlignment="1" applyProtection="1">
      <alignment horizontal="center" vertical="center"/>
      <protection hidden="1"/>
    </xf>
    <xf numFmtId="167" fontId="211" fillId="0" borderId="207" xfId="236" applyNumberFormat="1" applyFont="1" applyFill="1" applyBorder="1" applyAlignment="1" applyProtection="1">
      <alignment horizontal="center" vertical="center"/>
      <protection hidden="1"/>
    </xf>
    <xf numFmtId="0" fontId="211" fillId="0" borderId="60" xfId="236" applyFont="1" applyFill="1" applyBorder="1" applyAlignment="1" applyProtection="1">
      <alignment horizontal="left" vertical="center"/>
      <protection hidden="1"/>
    </xf>
    <xf numFmtId="167" fontId="211" fillId="0" borderId="209" xfId="236" applyNumberFormat="1" applyFont="1" applyFill="1" applyBorder="1" applyAlignment="1" applyProtection="1">
      <alignment horizontal="center" vertical="center"/>
      <protection hidden="1"/>
    </xf>
    <xf numFmtId="167" fontId="211" fillId="29" borderId="209" xfId="236" applyNumberFormat="1" applyFont="1" applyFill="1" applyBorder="1" applyAlignment="1" applyProtection="1">
      <alignment horizontal="center" vertical="center"/>
      <protection hidden="1"/>
    </xf>
    <xf numFmtId="0" fontId="211" fillId="29" borderId="155" xfId="236" applyFont="1" applyFill="1" applyBorder="1" applyAlignment="1" applyProtection="1">
      <alignment horizontal="left" vertical="center"/>
      <protection hidden="1"/>
    </xf>
    <xf numFmtId="0" fontId="211" fillId="29" borderId="210" xfId="236" applyFont="1" applyFill="1" applyBorder="1" applyAlignment="1" applyProtection="1">
      <alignment vertical="center"/>
      <protection hidden="1"/>
    </xf>
    <xf numFmtId="0" fontId="211" fillId="29" borderId="211" xfId="236" applyFont="1" applyFill="1" applyBorder="1" applyAlignment="1" applyProtection="1">
      <alignment horizontal="right" vertical="center"/>
      <protection hidden="1"/>
    </xf>
    <xf numFmtId="170" fontId="211" fillId="29" borderId="168" xfId="236" applyNumberFormat="1" applyFont="1" applyFill="1" applyBorder="1" applyAlignment="1" applyProtection="1">
      <alignment horizontal="center" vertical="center"/>
      <protection hidden="1"/>
    </xf>
    <xf numFmtId="167" fontId="211" fillId="29" borderId="167" xfId="236" applyNumberFormat="1" applyFont="1" applyFill="1" applyBorder="1" applyAlignment="1" applyProtection="1">
      <alignment horizontal="center" vertical="center"/>
      <protection hidden="1"/>
    </xf>
    <xf numFmtId="20" fontId="211" fillId="29" borderId="168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69" xfId="236" applyNumberFormat="1" applyFont="1" applyFill="1" applyBorder="1" applyAlignment="1" applyProtection="1">
      <alignment horizontal="center" vertical="center"/>
      <protection hidden="1"/>
    </xf>
    <xf numFmtId="20" fontId="211" fillId="29" borderId="170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202" xfId="236" applyNumberFormat="1" applyFont="1" applyFill="1" applyBorder="1" applyAlignment="1" applyProtection="1">
      <alignment horizontal="center" vertical="center"/>
      <protection hidden="1"/>
    </xf>
    <xf numFmtId="167" fontId="211" fillId="29" borderId="94" xfId="236" applyNumberFormat="1" applyFont="1" applyFill="1" applyBorder="1" applyAlignment="1" applyProtection="1">
      <alignment horizontal="center" vertical="center"/>
      <protection hidden="1"/>
    </xf>
    <xf numFmtId="167" fontId="211" fillId="29" borderId="96" xfId="236" applyNumberFormat="1" applyFont="1" applyFill="1" applyBorder="1" applyAlignment="1" applyProtection="1">
      <alignment horizontal="center" vertical="center"/>
      <protection hidden="1"/>
    </xf>
    <xf numFmtId="167" fontId="211" fillId="29" borderId="208" xfId="236" applyNumberFormat="1" applyFont="1" applyFill="1" applyBorder="1" applyAlignment="1" applyProtection="1">
      <alignment horizontal="center" vertical="center"/>
      <protection hidden="1"/>
    </xf>
    <xf numFmtId="167" fontId="218" fillId="0" borderId="209" xfId="236" applyNumberFormat="1" applyFont="1" applyFill="1" applyBorder="1" applyAlignment="1" applyProtection="1">
      <alignment horizontal="center" vertical="center"/>
      <protection hidden="1"/>
    </xf>
    <xf numFmtId="170" fontId="211" fillId="0" borderId="168" xfId="236" applyNumberFormat="1" applyFont="1" applyFill="1" applyBorder="1" applyAlignment="1" applyProtection="1">
      <alignment horizontal="center" vertical="center"/>
      <protection hidden="1"/>
    </xf>
    <xf numFmtId="0" fontId="217" fillId="31" borderId="110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1" fillId="0" borderId="43" xfId="236" applyNumberFormat="1" applyFont="1" applyFill="1" applyBorder="1" applyAlignment="1" applyProtection="1">
      <alignment horizontal="center" vertical="center"/>
      <protection hidden="1"/>
    </xf>
    <xf numFmtId="20" fontId="211" fillId="0" borderId="43" xfId="236" applyNumberFormat="1" applyFont="1" applyFill="1" applyBorder="1" applyAlignment="1" applyProtection="1">
      <alignment horizontal="center" vertical="center"/>
      <protection hidden="1"/>
    </xf>
    <xf numFmtId="167" fontId="211" fillId="0" borderId="161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0" borderId="162" xfId="236" applyNumberFormat="1" applyFont="1" applyFill="1" applyBorder="1" applyAlignment="1" applyProtection="1">
      <alignment horizontal="center" vertical="center"/>
      <protection hidden="1"/>
    </xf>
    <xf numFmtId="0" fontId="211" fillId="0" borderId="212" xfId="236" applyFont="1" applyFill="1" applyBorder="1" applyAlignment="1" applyProtection="1">
      <alignment horizontal="left" vertical="center"/>
      <protection hidden="1"/>
    </xf>
    <xf numFmtId="170" fontId="211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1" fillId="31" borderId="61" xfId="0" applyNumberFormat="1" applyFont="1" applyFill="1" applyBorder="1" applyAlignment="1">
      <alignment horizontal="center" vertical="center"/>
    </xf>
    <xf numFmtId="173" fontId="211" fillId="31" borderId="8" xfId="0" applyNumberFormat="1" applyFont="1" applyFill="1" applyBorder="1" applyAlignment="1">
      <alignment horizontal="center" vertical="center"/>
    </xf>
    <xf numFmtId="16" fontId="150" fillId="29" borderId="125" xfId="0" applyNumberFormat="1" applyFont="1" applyFill="1" applyBorder="1" applyAlignment="1">
      <alignment horizontal="center"/>
    </xf>
    <xf numFmtId="0" fontId="142" fillId="0" borderId="59" xfId="0" applyFont="1" applyFill="1" applyBorder="1" applyAlignment="1"/>
    <xf numFmtId="16" fontId="150" fillId="29" borderId="55" xfId="0" applyNumberFormat="1" applyFont="1" applyFill="1" applyBorder="1" applyAlignment="1">
      <alignment horizontal="center"/>
    </xf>
    <xf numFmtId="16" fontId="150" fillId="29" borderId="62" xfId="0" applyNumberFormat="1" applyFont="1" applyFill="1" applyBorder="1" applyAlignment="1">
      <alignment horizontal="center"/>
    </xf>
    <xf numFmtId="0" fontId="213" fillId="31" borderId="8" xfId="0" applyFont="1" applyFill="1" applyBorder="1" applyAlignment="1">
      <alignment horizontal="center" vertical="center"/>
    </xf>
    <xf numFmtId="166" fontId="210" fillId="0" borderId="56" xfId="323" applyNumberFormat="1" applyFont="1" applyFill="1" applyBorder="1" applyAlignment="1">
      <alignment horizontal="center" vertical="center"/>
    </xf>
    <xf numFmtId="166" fontId="210" fillId="0" borderId="64" xfId="323" applyNumberFormat="1" applyFont="1" applyFill="1" applyBorder="1" applyAlignment="1">
      <alignment horizontal="center" vertical="center"/>
    </xf>
    <xf numFmtId="0" fontId="224" fillId="31" borderId="61" xfId="323" applyFont="1" applyFill="1" applyBorder="1" applyAlignment="1">
      <alignment horizontal="center" vertical="center"/>
    </xf>
    <xf numFmtId="0" fontId="224" fillId="31" borderId="8" xfId="323" applyFont="1" applyFill="1" applyBorder="1" applyAlignment="1">
      <alignment horizontal="center" vertical="center"/>
    </xf>
    <xf numFmtId="0" fontId="251" fillId="0" borderId="0" xfId="320" applyFont="1" applyFill="1"/>
    <xf numFmtId="0" fontId="142" fillId="0" borderId="55" xfId="0" applyFont="1" applyFill="1" applyBorder="1" applyAlignment="1">
      <alignment horizontal="center"/>
    </xf>
    <xf numFmtId="0" fontId="150" fillId="29" borderId="179" xfId="0" applyFont="1" applyFill="1" applyBorder="1" applyAlignment="1"/>
    <xf numFmtId="16" fontId="142" fillId="29" borderId="125" xfId="0" applyNumberFormat="1" applyFont="1" applyFill="1" applyBorder="1" applyAlignment="1">
      <alignment horizontal="center"/>
    </xf>
    <xf numFmtId="16" fontId="142" fillId="29" borderId="166" xfId="0" applyNumberFormat="1" applyFont="1" applyFill="1" applyBorder="1" applyAlignment="1">
      <alignment horizontal="center"/>
    </xf>
    <xf numFmtId="0" fontId="142" fillId="29" borderId="155" xfId="0" applyFont="1" applyFill="1" applyBorder="1" applyAlignment="1"/>
    <xf numFmtId="176" fontId="142" fillId="29" borderId="125" xfId="0" applyNumberFormat="1" applyFont="1" applyFill="1" applyBorder="1" applyAlignment="1">
      <alignment horizontal="center"/>
    </xf>
    <xf numFmtId="0" fontId="142" fillId="0" borderId="121" xfId="0" applyFont="1" applyFill="1" applyBorder="1" applyAlignment="1"/>
    <xf numFmtId="0" fontId="142" fillId="0" borderId="118" xfId="0" applyFont="1" applyFill="1" applyBorder="1" applyAlignment="1">
      <alignment horizontal="center"/>
    </xf>
    <xf numFmtId="16" fontId="150" fillId="29" borderId="118" xfId="0" applyNumberFormat="1" applyFont="1" applyFill="1" applyBorder="1" applyAlignment="1">
      <alignment horizontal="center"/>
    </xf>
    <xf numFmtId="16" fontId="150" fillId="29" borderId="148" xfId="0" applyNumberFormat="1" applyFont="1" applyFill="1" applyBorder="1" applyAlignment="1">
      <alignment horizontal="center"/>
    </xf>
    <xf numFmtId="176" fontId="210" fillId="0" borderId="8" xfId="0" applyNumberFormat="1" applyFont="1" applyFill="1" applyBorder="1" applyAlignment="1">
      <alignment horizontal="center"/>
    </xf>
    <xf numFmtId="0" fontId="210" fillId="0" borderId="129" xfId="0" applyFont="1" applyFill="1" applyBorder="1" applyAlignment="1">
      <alignment horizontal="left"/>
    </xf>
    <xf numFmtId="0" fontId="210" fillId="0" borderId="135" xfId="0" applyFont="1" applyFill="1" applyBorder="1" applyAlignment="1">
      <alignment horizontal="left"/>
    </xf>
    <xf numFmtId="176" fontId="210" fillId="0" borderId="55" xfId="0" applyNumberFormat="1" applyFont="1" applyFill="1" applyBorder="1" applyAlignment="1">
      <alignment horizontal="center"/>
    </xf>
    <xf numFmtId="167" fontId="211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9" xfId="0" applyFont="1" applyFill="1" applyBorder="1" applyAlignment="1">
      <alignment horizontal="center" vertical="center"/>
    </xf>
    <xf numFmtId="167" fontId="211" fillId="29" borderId="68" xfId="236" applyNumberFormat="1" applyFont="1" applyFill="1" applyBorder="1" applyAlignment="1" applyProtection="1">
      <alignment horizontal="center" vertical="center"/>
      <protection hidden="1"/>
    </xf>
    <xf numFmtId="20" fontId="211" fillId="29" borderId="70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73" xfId="236" applyNumberFormat="1" applyFont="1" applyFill="1" applyBorder="1" applyAlignment="1" applyProtection="1">
      <alignment horizontal="center" vertical="center"/>
      <protection hidden="1"/>
    </xf>
    <xf numFmtId="20" fontId="211" fillId="29" borderId="74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97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98" xfId="236" applyNumberFormat="1" applyFont="1" applyFill="1" applyBorder="1" applyAlignment="1" applyProtection="1">
      <alignment horizontal="center" vertical="center"/>
      <protection hidden="1"/>
    </xf>
    <xf numFmtId="167" fontId="211" fillId="29" borderId="77" xfId="236" applyNumberFormat="1" applyFont="1" applyFill="1" applyBorder="1" applyAlignment="1" applyProtection="1">
      <alignment horizontal="center" vertical="center"/>
      <protection hidden="1"/>
    </xf>
    <xf numFmtId="167" fontId="228" fillId="29" borderId="78" xfId="236" applyNumberFormat="1" applyFont="1" applyFill="1" applyBorder="1" applyAlignment="1" applyProtection="1">
      <alignment horizontal="center" vertical="center"/>
      <protection hidden="1"/>
    </xf>
    <xf numFmtId="167" fontId="211" fillId="29" borderId="78" xfId="236" applyNumberFormat="1" applyFont="1" applyFill="1" applyBorder="1" applyAlignment="1" applyProtection="1">
      <alignment horizontal="center" vertical="center"/>
      <protection hidden="1"/>
    </xf>
    <xf numFmtId="167" fontId="228" fillId="29" borderId="75" xfId="236" applyNumberFormat="1" applyFont="1" applyFill="1" applyBorder="1" applyAlignment="1" applyProtection="1">
      <alignment horizontal="center" vertical="center"/>
      <protection hidden="1"/>
    </xf>
    <xf numFmtId="167" fontId="218" fillId="29" borderId="78" xfId="382" applyNumberFormat="1" applyFont="1" applyFill="1" applyBorder="1" applyAlignment="1" applyProtection="1">
      <alignment horizontal="center" vertical="center"/>
      <protection hidden="1"/>
    </xf>
    <xf numFmtId="167" fontId="211" fillId="29" borderId="75" xfId="236" applyNumberFormat="1" applyFont="1" applyFill="1" applyBorder="1" applyAlignment="1" applyProtection="1">
      <alignment horizontal="center" vertical="center"/>
      <protection hidden="1"/>
    </xf>
    <xf numFmtId="167" fontId="228" fillId="29" borderId="69" xfId="236" applyNumberFormat="1" applyFont="1" applyFill="1" applyBorder="1" applyAlignment="1" applyProtection="1">
      <alignment horizontal="center" vertical="center"/>
      <protection hidden="1"/>
    </xf>
    <xf numFmtId="167" fontId="211" fillId="29" borderId="206" xfId="236" applyNumberFormat="1" applyFont="1" applyFill="1" applyBorder="1" applyAlignment="1" applyProtection="1">
      <alignment horizontal="center" vertical="center"/>
      <protection hidden="1"/>
    </xf>
    <xf numFmtId="167" fontId="211" fillId="29" borderId="194" xfId="236" applyNumberFormat="1" applyFont="1" applyFill="1" applyBorder="1" applyAlignment="1" applyProtection="1">
      <alignment horizontal="center" vertical="center"/>
      <protection hidden="1"/>
    </xf>
    <xf numFmtId="0" fontId="211" fillId="29" borderId="195" xfId="236" applyFont="1" applyFill="1" applyBorder="1" applyAlignment="1" applyProtection="1">
      <alignment horizontal="center" vertical="center"/>
      <protection hidden="1"/>
    </xf>
    <xf numFmtId="167" fontId="211" fillId="29" borderId="195" xfId="382" applyNumberFormat="1" applyFont="1" applyFill="1" applyBorder="1" applyAlignment="1" applyProtection="1">
      <alignment horizontal="center" vertical="center"/>
      <protection hidden="1"/>
    </xf>
    <xf numFmtId="0" fontId="211" fillId="29" borderId="60" xfId="236" applyFont="1" applyFill="1" applyBorder="1" applyAlignment="1" applyProtection="1">
      <alignment horizontal="left" vertical="center"/>
      <protection hidden="1"/>
    </xf>
    <xf numFmtId="0" fontId="211" fillId="29" borderId="103" xfId="236" applyFont="1" applyFill="1" applyBorder="1" applyAlignment="1" applyProtection="1">
      <alignment vertical="center"/>
      <protection hidden="1"/>
    </xf>
    <xf numFmtId="0" fontId="211" fillId="29" borderId="104" xfId="236" applyFont="1" applyFill="1" applyBorder="1" applyAlignment="1" applyProtection="1">
      <alignment horizontal="right" vertical="center"/>
      <protection hidden="1"/>
    </xf>
    <xf numFmtId="20" fontId="211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1" fillId="29" borderId="167" xfId="236" applyFont="1" applyFill="1" applyBorder="1" applyAlignment="1" applyProtection="1">
      <alignment vertical="center"/>
      <protection hidden="1"/>
    </xf>
    <xf numFmtId="0" fontId="211" fillId="29" borderId="97" xfId="236" applyFont="1" applyFill="1" applyBorder="1" applyAlignment="1" applyProtection="1">
      <alignment horizontal="right" vertical="center"/>
      <protection hidden="1"/>
    </xf>
    <xf numFmtId="170" fontId="211" fillId="29" borderId="168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68" xfId="236" applyNumberFormat="1" applyFont="1" applyFill="1" applyBorder="1" applyAlignment="1" applyProtection="1">
      <alignment horizontal="center" vertical="center"/>
      <protection hidden="1"/>
    </xf>
    <xf numFmtId="167" fontId="211" fillId="29" borderId="168" xfId="236" applyNumberFormat="1" applyFont="1" applyFill="1" applyBorder="1" applyAlignment="1" applyProtection="1">
      <alignment horizontal="center" vertical="center"/>
      <protection hidden="1"/>
    </xf>
    <xf numFmtId="20" fontId="211" fillId="29" borderId="171" xfId="236" applyNumberFormat="1" applyFont="1" applyFill="1" applyBorder="1" applyAlignment="1" applyProtection="1">
      <alignment horizontal="center" vertical="center"/>
      <protection hidden="1"/>
    </xf>
    <xf numFmtId="167" fontId="228" fillId="29" borderId="97" xfId="236" applyNumberFormat="1" applyFont="1" applyFill="1" applyBorder="1" applyAlignment="1" applyProtection="1">
      <alignment horizontal="center" vertical="center"/>
      <protection hidden="1"/>
    </xf>
    <xf numFmtId="167" fontId="211" fillId="29" borderId="139" xfId="236" applyNumberFormat="1" applyFont="1" applyFill="1" applyBorder="1" applyAlignment="1" applyProtection="1">
      <alignment horizontal="center" vertical="center"/>
      <protection hidden="1"/>
    </xf>
    <xf numFmtId="0" fontId="211" fillId="29" borderId="67" xfId="236" applyFont="1" applyFill="1" applyBorder="1" applyAlignment="1" applyProtection="1">
      <alignment horizontal="left" vertical="center"/>
      <protection hidden="1"/>
    </xf>
    <xf numFmtId="0" fontId="211" fillId="29" borderId="68" xfId="236" applyFont="1" applyFill="1" applyBorder="1" applyAlignment="1" applyProtection="1">
      <alignment vertical="center"/>
      <protection hidden="1"/>
    </xf>
    <xf numFmtId="0" fontId="211" fillId="29" borderId="69" xfId="236" applyFont="1" applyFill="1" applyBorder="1" applyAlignment="1" applyProtection="1">
      <alignment horizontal="right" vertical="center"/>
      <protection hidden="1"/>
    </xf>
    <xf numFmtId="170" fontId="211" fillId="29" borderId="70" xfId="236" applyNumberFormat="1" applyFont="1" applyFill="1" applyBorder="1" applyAlignment="1" applyProtection="1">
      <alignment horizontal="center" vertical="center"/>
      <protection hidden="1"/>
    </xf>
    <xf numFmtId="167" fontId="211" fillId="29" borderId="199" xfId="236" applyNumberFormat="1" applyFont="1" applyFill="1" applyBorder="1" applyAlignment="1" applyProtection="1">
      <alignment horizontal="center" vertical="center"/>
      <protection hidden="1"/>
    </xf>
    <xf numFmtId="167" fontId="211" fillId="29" borderId="200" xfId="236" applyNumberFormat="1" applyFont="1" applyFill="1" applyBorder="1" applyAlignment="1" applyProtection="1">
      <alignment horizontal="center" vertical="center"/>
      <protection hidden="1"/>
    </xf>
    <xf numFmtId="0" fontId="211" fillId="29" borderId="201" xfId="236" applyFont="1" applyFill="1" applyBorder="1" applyAlignment="1" applyProtection="1">
      <alignment horizontal="center" vertical="center"/>
      <protection hidden="1"/>
    </xf>
    <xf numFmtId="167" fontId="211" fillId="29" borderId="201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1" fillId="29" borderId="12" xfId="236" applyFont="1" applyFill="1" applyBorder="1" applyAlignment="1" applyProtection="1">
      <alignment vertical="center"/>
      <protection hidden="1"/>
    </xf>
    <xf numFmtId="0" fontId="211" fillId="0" borderId="151" xfId="236" applyFont="1" applyFill="1" applyBorder="1" applyAlignment="1" applyProtection="1">
      <alignment vertical="center"/>
      <protection hidden="1"/>
    </xf>
    <xf numFmtId="0" fontId="211" fillId="0" borderId="152" xfId="236" applyFont="1" applyFill="1" applyBorder="1" applyAlignment="1" applyProtection="1">
      <alignment horizontal="right" vertical="center"/>
      <protection hidden="1"/>
    </xf>
    <xf numFmtId="170" fontId="211" fillId="0" borderId="153" xfId="236" applyNumberFormat="1" applyFont="1" applyFill="1" applyBorder="1" applyAlignment="1" applyProtection="1">
      <alignment horizontal="center" vertical="center"/>
      <protection hidden="1"/>
    </xf>
    <xf numFmtId="167" fontId="211" fillId="0" borderId="154" xfId="236" applyNumberFormat="1" applyFont="1" applyFill="1" applyBorder="1" applyAlignment="1" applyProtection="1">
      <alignment horizontal="center" vertical="center"/>
      <protection hidden="1"/>
    </xf>
    <xf numFmtId="20" fontId="211" fillId="0" borderId="170" xfId="236" applyNumberFormat="1" applyFont="1" applyFill="1" applyBorder="1" applyAlignment="1" applyProtection="1">
      <alignment horizontal="center" vertical="center"/>
      <protection hidden="1"/>
    </xf>
    <xf numFmtId="20" fontId="211" fillId="0" borderId="96" xfId="236" applyNumberFormat="1" applyFont="1" applyFill="1" applyBorder="1" applyAlignment="1" applyProtection="1">
      <alignment horizontal="center" vertical="center"/>
      <protection hidden="1"/>
    </xf>
    <xf numFmtId="167" fontId="247" fillId="0" borderId="97" xfId="236" applyNumberFormat="1" applyFont="1" applyFill="1" applyBorder="1" applyAlignment="1" applyProtection="1">
      <alignment horizontal="center" vertical="center"/>
      <protection hidden="1"/>
    </xf>
    <xf numFmtId="0" fontId="211" fillId="0" borderId="204" xfId="236" applyFont="1" applyFill="1" applyBorder="1" applyAlignment="1" applyProtection="1">
      <alignment horizontal="center" vertical="center"/>
      <protection hidden="1"/>
    </xf>
    <xf numFmtId="0" fontId="211" fillId="0" borderId="205" xfId="236" applyFont="1" applyFill="1" applyBorder="1" applyAlignment="1" applyProtection="1">
      <alignment horizontal="center" vertical="center"/>
      <protection hidden="1"/>
    </xf>
    <xf numFmtId="167" fontId="218" fillId="0" borderId="205" xfId="236" applyNumberFormat="1" applyFont="1" applyFill="1" applyBorder="1" applyAlignment="1" applyProtection="1">
      <alignment horizontal="center" vertical="center"/>
      <protection hidden="1"/>
    </xf>
    <xf numFmtId="0" fontId="11" fillId="0" borderId="89" xfId="0" applyFont="1" applyFill="1" applyBorder="1"/>
    <xf numFmtId="167" fontId="218" fillId="0" borderId="97" xfId="236" applyNumberFormat="1" applyFont="1" applyFill="1" applyBorder="1" applyAlignment="1" applyProtection="1">
      <alignment horizontal="center" vertical="center"/>
      <protection hidden="1"/>
    </xf>
    <xf numFmtId="167" fontId="218" fillId="0" borderId="203" xfId="236" applyNumberFormat="1" applyFont="1" applyFill="1" applyBorder="1" applyAlignment="1" applyProtection="1">
      <alignment horizontal="center" vertical="center"/>
      <protection hidden="1"/>
    </xf>
    <xf numFmtId="0" fontId="211" fillId="0" borderId="55" xfId="0" applyFont="1" applyFill="1" applyBorder="1" applyAlignment="1">
      <alignment horizontal="center"/>
    </xf>
    <xf numFmtId="170" fontId="211" fillId="0" borderId="70" xfId="236" quotePrefix="1" applyNumberFormat="1" applyFont="1" applyFill="1" applyBorder="1" applyAlignment="1" applyProtection="1">
      <alignment horizontal="center" vertical="center"/>
      <protection hidden="1"/>
    </xf>
    <xf numFmtId="0" fontId="211" fillId="31" borderId="8" xfId="0" applyFont="1" applyFill="1" applyBorder="1" applyAlignment="1">
      <alignment horizontal="center" vertical="center"/>
    </xf>
    <xf numFmtId="0" fontId="211" fillId="31" borderId="47" xfId="0" applyFont="1" applyFill="1" applyBorder="1" applyAlignment="1">
      <alignment horizontal="center" vertical="center"/>
    </xf>
    <xf numFmtId="205" fontId="211" fillId="29" borderId="51" xfId="0" applyNumberFormat="1" applyFont="1" applyFill="1" applyBorder="1" applyAlignment="1">
      <alignment horizontal="center"/>
    </xf>
    <xf numFmtId="205" fontId="211" fillId="29" borderId="213" xfId="0" applyNumberFormat="1" applyFont="1" applyFill="1" applyBorder="1" applyAlignment="1">
      <alignment horizontal="center"/>
    </xf>
    <xf numFmtId="205" fontId="212" fillId="29" borderId="150" xfId="0" applyNumberFormat="1" applyFont="1" applyFill="1" applyBorder="1" applyAlignment="1">
      <alignment horizontal="center"/>
    </xf>
    <xf numFmtId="205" fontId="211" fillId="29" borderId="53" xfId="0" applyNumberFormat="1" applyFont="1" applyFill="1" applyBorder="1" applyAlignment="1">
      <alignment horizontal="center"/>
    </xf>
    <xf numFmtId="205" fontId="212" fillId="0" borderId="150" xfId="0" applyNumberFormat="1" applyFont="1" applyFill="1" applyBorder="1" applyAlignment="1">
      <alignment horizontal="center"/>
    </xf>
    <xf numFmtId="205" fontId="212" fillId="0" borderId="53" xfId="0" applyNumberFormat="1" applyFont="1" applyFill="1" applyBorder="1" applyAlignment="1">
      <alignment horizontal="center"/>
    </xf>
    <xf numFmtId="205" fontId="212" fillId="33" borderId="150" xfId="0" applyNumberFormat="1" applyFont="1" applyFill="1" applyBorder="1" applyAlignment="1">
      <alignment horizontal="center"/>
    </xf>
    <xf numFmtId="205" fontId="211" fillId="29" borderId="48" xfId="0" applyNumberFormat="1" applyFont="1" applyFill="1" applyBorder="1" applyAlignment="1">
      <alignment horizontal="center"/>
    </xf>
    <xf numFmtId="205" fontId="211" fillId="29" borderId="149" xfId="0" applyNumberFormat="1" applyFont="1" applyFill="1" applyBorder="1" applyAlignment="1">
      <alignment horizontal="center"/>
    </xf>
    <xf numFmtId="205" fontId="211" fillId="29" borderId="92" xfId="0" applyNumberFormat="1" applyFont="1" applyFill="1" applyBorder="1" applyAlignment="1">
      <alignment horizontal="center"/>
    </xf>
    <xf numFmtId="205" fontId="212" fillId="29" borderId="55" xfId="0" applyNumberFormat="1" applyFont="1" applyFill="1" applyBorder="1" applyAlignment="1">
      <alignment horizontal="center"/>
    </xf>
    <xf numFmtId="205" fontId="211" fillId="29" borderId="125" xfId="0" applyNumberFormat="1" applyFont="1" applyFill="1" applyBorder="1" applyAlignment="1">
      <alignment horizontal="center"/>
    </xf>
    <xf numFmtId="205" fontId="212" fillId="0" borderId="55" xfId="0" applyNumberFormat="1" applyFont="1" applyFill="1" applyBorder="1" applyAlignment="1">
      <alignment horizontal="center"/>
    </xf>
    <xf numFmtId="205" fontId="212" fillId="0" borderId="125" xfId="0" applyNumberFormat="1" applyFont="1" applyFill="1" applyBorder="1" applyAlignment="1">
      <alignment horizontal="center"/>
    </xf>
    <xf numFmtId="205" fontId="212" fillId="33" borderId="55" xfId="0" applyNumberFormat="1" applyFont="1" applyFill="1" applyBorder="1" applyAlignment="1">
      <alignment horizontal="center"/>
    </xf>
    <xf numFmtId="167" fontId="211" fillId="29" borderId="53" xfId="0" applyNumberFormat="1" applyFont="1" applyFill="1" applyBorder="1" applyAlignment="1">
      <alignment horizontal="center"/>
    </xf>
    <xf numFmtId="205" fontId="211" fillId="29" borderId="150" xfId="0" applyNumberFormat="1" applyFont="1" applyFill="1" applyBorder="1" applyAlignment="1">
      <alignment horizontal="center"/>
    </xf>
    <xf numFmtId="167" fontId="211" fillId="29" borderId="125" xfId="0" applyNumberFormat="1" applyFont="1" applyFill="1" applyBorder="1" applyAlignment="1">
      <alignment horizontal="center"/>
    </xf>
    <xf numFmtId="205" fontId="211" fillId="29" borderId="55" xfId="0" applyNumberFormat="1" applyFont="1" applyFill="1" applyBorder="1" applyAlignment="1">
      <alignment horizontal="center"/>
    </xf>
    <xf numFmtId="0" fontId="211" fillId="31" borderId="8" xfId="0" applyFont="1" applyFill="1" applyBorder="1" applyAlignment="1">
      <alignment horizontal="center" vertical="center" wrapText="1"/>
    </xf>
    <xf numFmtId="0" fontId="211" fillId="31" borderId="47" xfId="0" applyFont="1" applyFill="1" applyBorder="1" applyAlignment="1">
      <alignment horizontal="center" vertical="center" wrapText="1"/>
    </xf>
    <xf numFmtId="205" fontId="212" fillId="29" borderId="214" xfId="0" applyNumberFormat="1" applyFont="1" applyFill="1" applyBorder="1" applyAlignment="1">
      <alignment horizontal="center"/>
    </xf>
    <xf numFmtId="167" fontId="211" fillId="29" borderId="48" xfId="0" applyNumberFormat="1" applyFont="1" applyFill="1" applyBorder="1" applyAlignment="1">
      <alignment horizontal="center"/>
    </xf>
    <xf numFmtId="167" fontId="211" fillId="29" borderId="52" xfId="0" applyNumberFormat="1" applyFont="1" applyFill="1" applyBorder="1" applyAlignment="1">
      <alignment horizontal="center"/>
    </xf>
    <xf numFmtId="205" fontId="212" fillId="29" borderId="62" xfId="0" applyNumberFormat="1" applyFont="1" applyFill="1" applyBorder="1" applyAlignment="1">
      <alignment horizontal="center"/>
    </xf>
    <xf numFmtId="0" fontId="211" fillId="0" borderId="59" xfId="321" applyFont="1" applyFill="1" applyBorder="1" applyAlignment="1">
      <alignment horizontal="left" vertical="center"/>
    </xf>
    <xf numFmtId="0" fontId="211" fillId="0" borderId="55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0" fillId="29" borderId="129" xfId="0" applyFont="1" applyFill="1" applyBorder="1" applyAlignment="1">
      <alignment horizontal="left"/>
    </xf>
    <xf numFmtId="176" fontId="210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167" fontId="211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5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5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155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5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" fillId="0" borderId="0" xfId="0" applyFont="1" applyFill="1"/>
    <xf numFmtId="205" fontId="246" fillId="29" borderId="8" xfId="0" applyNumberFormat="1" applyFont="1" applyFill="1" applyBorder="1" applyAlignment="1">
      <alignment horizontal="center"/>
    </xf>
    <xf numFmtId="205" fontId="246" fillId="0" borderId="49" xfId="0" applyNumberFormat="1" applyFont="1" applyFill="1" applyBorder="1" applyAlignment="1">
      <alignment horizontal="center"/>
    </xf>
    <xf numFmtId="205" fontId="246" fillId="0" borderId="59" xfId="0" applyNumberFormat="1" applyFont="1" applyFill="1" applyBorder="1" applyAlignment="1">
      <alignment horizontal="center"/>
    </xf>
    <xf numFmtId="205" fontId="246" fillId="29" borderId="55" xfId="0" applyNumberFormat="1" applyFont="1" applyFill="1" applyBorder="1" applyAlignment="1">
      <alignment horizontal="center"/>
    </xf>
    <xf numFmtId="168" fontId="217" fillId="31" borderId="8" xfId="321" applyNumberFormat="1" applyFont="1" applyFill="1" applyBorder="1" applyAlignment="1">
      <alignment horizontal="center" vertical="center"/>
    </xf>
    <xf numFmtId="168" fontId="211" fillId="31" borderId="8" xfId="321" applyNumberFormat="1" applyFont="1" applyFill="1" applyBorder="1" applyAlignment="1">
      <alignment horizontal="center" vertical="center" wrapText="1"/>
    </xf>
    <xf numFmtId="0" fontId="211" fillId="29" borderId="8" xfId="321" applyFont="1" applyFill="1" applyBorder="1" applyAlignment="1">
      <alignment horizontal="center" vertical="center"/>
    </xf>
    <xf numFmtId="167" fontId="211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8" fontId="217" fillId="31" borderId="8" xfId="321" applyNumberFormat="1" applyFont="1" applyFill="1" applyBorder="1" applyAlignment="1">
      <alignment horizontal="center" vertical="center" wrapText="1"/>
    </xf>
    <xf numFmtId="0" fontId="211" fillId="0" borderId="8" xfId="321" applyFont="1" applyFill="1" applyBorder="1" applyAlignment="1">
      <alignment horizontal="center" vertical="center"/>
    </xf>
    <xf numFmtId="166" fontId="210" fillId="29" borderId="52" xfId="323" applyNumberFormat="1" applyFont="1" applyFill="1" applyBorder="1" applyAlignment="1">
      <alignment horizontal="center" vertical="center"/>
    </xf>
    <xf numFmtId="166" fontId="210" fillId="28" borderId="166" xfId="323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1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166" fontId="210" fillId="29" borderId="125" xfId="323" applyNumberFormat="1" applyFont="1" applyFill="1" applyBorder="1" applyAlignment="1">
      <alignment horizontal="center" vertical="center"/>
    </xf>
    <xf numFmtId="167" fontId="211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1" fillId="0" borderId="97" xfId="236" applyNumberFormat="1" applyFont="1" applyFill="1" applyBorder="1" applyAlignment="1" applyProtection="1">
      <alignment horizontal="right" vertical="center"/>
      <protection hidden="1"/>
    </xf>
    <xf numFmtId="170" fontId="211" fillId="0" borderId="168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208" xfId="236" applyNumberFormat="1" applyFont="1" applyFill="1" applyBorder="1" applyAlignment="1" applyProtection="1">
      <alignment horizontal="center" vertical="center"/>
      <protection hidden="1"/>
    </xf>
    <xf numFmtId="167" fontId="211" fillId="0" borderId="139" xfId="236" applyNumberFormat="1" applyFont="1" applyFill="1" applyBorder="1" applyAlignment="1" applyProtection="1">
      <alignment horizontal="center" vertical="center"/>
      <protection hidden="1"/>
    </xf>
    <xf numFmtId="167" fontId="211" fillId="0" borderId="196" xfId="236" applyNumberFormat="1" applyFont="1" applyFill="1" applyBorder="1" applyAlignment="1" applyProtection="1">
      <alignment horizontal="center" vertical="center"/>
      <protection hidden="1"/>
    </xf>
    <xf numFmtId="168" fontId="211" fillId="31" borderId="61" xfId="321" applyNumberFormat="1" applyFont="1" applyFill="1" applyBorder="1" applyAlignment="1">
      <alignment horizontal="center" vertical="center"/>
    </xf>
    <xf numFmtId="167" fontId="211" fillId="0" borderId="216" xfId="236" applyNumberFormat="1" applyFont="1" applyFill="1" applyBorder="1" applyAlignment="1" applyProtection="1">
      <alignment horizontal="center" vertical="center"/>
      <protection hidden="1"/>
    </xf>
    <xf numFmtId="167" fontId="211" fillId="0" borderId="217" xfId="236" applyNumberFormat="1" applyFont="1" applyFill="1" applyBorder="1" applyAlignment="1" applyProtection="1">
      <alignment horizontal="center" vertical="center"/>
      <protection hidden="1"/>
    </xf>
    <xf numFmtId="167" fontId="211" fillId="0" borderId="218" xfId="236" applyNumberFormat="1" applyFont="1" applyFill="1" applyBorder="1" applyAlignment="1" applyProtection="1">
      <alignment horizontal="center" vertical="center"/>
      <protection hidden="1"/>
    </xf>
    <xf numFmtId="167" fontId="211" fillId="29" borderId="142" xfId="236" applyNumberFormat="1" applyFont="1" applyFill="1" applyBorder="1" applyAlignment="1" applyProtection="1">
      <alignment horizontal="center" vertical="center"/>
      <protection hidden="1"/>
    </xf>
    <xf numFmtId="20" fontId="211" fillId="29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219" xfId="236" applyNumberFormat="1" applyFont="1" applyFill="1" applyBorder="1" applyAlignment="1" applyProtection="1">
      <alignment horizontal="center" vertical="center"/>
      <protection hidden="1"/>
    </xf>
    <xf numFmtId="167" fontId="211" fillId="0" borderId="32" xfId="236" applyNumberFormat="1" applyFont="1" applyFill="1" applyBorder="1" applyAlignment="1" applyProtection="1">
      <alignment horizontal="center" vertical="center"/>
      <protection hidden="1"/>
    </xf>
    <xf numFmtId="0" fontId="211" fillId="31" borderId="212" xfId="236" applyFont="1" applyFill="1" applyBorder="1" applyAlignment="1" applyProtection="1">
      <alignment horizontal="left" vertical="center"/>
      <protection hidden="1"/>
    </xf>
    <xf numFmtId="0" fontId="211" fillId="29" borderId="221" xfId="236" applyFont="1" applyFill="1" applyBorder="1" applyAlignment="1" applyProtection="1">
      <alignment horizontal="left" vertical="center"/>
      <protection hidden="1"/>
    </xf>
    <xf numFmtId="0" fontId="211" fillId="29" borderId="222" xfId="236" applyFont="1" applyFill="1" applyBorder="1" applyAlignment="1" applyProtection="1">
      <alignment vertical="center"/>
      <protection hidden="1"/>
    </xf>
    <xf numFmtId="0" fontId="211" fillId="29" borderId="223" xfId="236" applyFont="1" applyFill="1" applyBorder="1" applyAlignment="1" applyProtection="1">
      <alignment horizontal="right" vertical="center"/>
      <protection hidden="1"/>
    </xf>
    <xf numFmtId="170" fontId="211" fillId="29" borderId="100" xfId="236" applyNumberFormat="1" applyFont="1" applyFill="1" applyBorder="1" applyAlignment="1" applyProtection="1">
      <alignment horizontal="center" vertical="center"/>
      <protection hidden="1"/>
    </xf>
    <xf numFmtId="167" fontId="211" fillId="29" borderId="41" xfId="236" applyNumberFormat="1" applyFont="1" applyFill="1" applyBorder="1" applyAlignment="1" applyProtection="1">
      <alignment horizontal="center" vertical="center"/>
      <protection hidden="1"/>
    </xf>
    <xf numFmtId="167" fontId="211" fillId="0" borderId="87" xfId="236" applyNumberFormat="1" applyFont="1" applyFill="1" applyBorder="1" applyAlignment="1" applyProtection="1">
      <alignment horizontal="center" vertical="center"/>
      <protection hidden="1"/>
    </xf>
    <xf numFmtId="205" fontId="246" fillId="0" borderId="8" xfId="0" applyNumberFormat="1" applyFont="1" applyFill="1" applyBorder="1" applyAlignment="1">
      <alignment horizontal="center"/>
    </xf>
    <xf numFmtId="0" fontId="244" fillId="29" borderId="149" xfId="321" applyFont="1" applyFill="1" applyBorder="1" applyAlignment="1">
      <alignment horizontal="center" vertical="center"/>
    </xf>
    <xf numFmtId="0" fontId="244" fillId="29" borderId="125" xfId="321" applyFont="1" applyFill="1" applyBorder="1" applyAlignment="1">
      <alignment horizontal="center" vertical="center"/>
    </xf>
    <xf numFmtId="205" fontId="194" fillId="0" borderId="125" xfId="0" applyNumberFormat="1" applyFont="1" applyFill="1" applyBorder="1" applyAlignment="1">
      <alignment horizontal="center"/>
    </xf>
    <xf numFmtId="0" fontId="211" fillId="31" borderId="114" xfId="236" applyFont="1" applyFill="1" applyBorder="1" applyAlignment="1" applyProtection="1">
      <alignment horizontal="center" vertical="center"/>
      <protection hidden="1"/>
    </xf>
    <xf numFmtId="0" fontId="211" fillId="31" borderId="226" xfId="236" applyFont="1" applyFill="1" applyBorder="1" applyAlignment="1" applyProtection="1">
      <alignment horizontal="center" vertical="center" wrapText="1"/>
      <protection hidden="1"/>
    </xf>
    <xf numFmtId="0" fontId="211" fillId="31" borderId="230" xfId="236" applyFont="1" applyFill="1" applyBorder="1" applyAlignment="1" applyProtection="1">
      <alignment horizontal="center" vertical="center"/>
      <protection hidden="1"/>
    </xf>
    <xf numFmtId="0" fontId="211" fillId="31" borderId="225" xfId="236" applyFont="1" applyFill="1" applyBorder="1" applyAlignment="1" applyProtection="1">
      <alignment horizontal="center" vertical="center" wrapText="1"/>
      <protection hidden="1"/>
    </xf>
    <xf numFmtId="0" fontId="211" fillId="31" borderId="231" xfId="236" applyFont="1" applyFill="1" applyBorder="1" applyAlignment="1" applyProtection="1">
      <alignment horizontal="center" vertical="center" wrapText="1"/>
      <protection hidden="1"/>
    </xf>
    <xf numFmtId="0" fontId="211" fillId="30" borderId="232" xfId="236" applyFont="1" applyFill="1" applyBorder="1" applyAlignment="1" applyProtection="1">
      <alignment horizontal="center" vertical="center"/>
      <protection hidden="1"/>
    </xf>
    <xf numFmtId="0" fontId="211" fillId="30" borderId="233" xfId="236" applyFont="1" applyFill="1" applyBorder="1" applyAlignment="1" applyProtection="1">
      <alignment horizontal="center" vertical="center" wrapText="1"/>
      <protection hidden="1"/>
    </xf>
    <xf numFmtId="0" fontId="210" fillId="29" borderId="237" xfId="0" applyFont="1" applyFill="1" applyBorder="1" applyAlignment="1">
      <alignment vertical="center"/>
    </xf>
    <xf numFmtId="0" fontId="210" fillId="29" borderId="240" xfId="0" applyFont="1" applyFill="1" applyBorder="1" applyAlignment="1">
      <alignment vertical="center"/>
    </xf>
    <xf numFmtId="0" fontId="210" fillId="29" borderId="237" xfId="0" applyFont="1" applyFill="1" applyBorder="1" applyAlignment="1">
      <alignment horizontal="center" vertical="center"/>
    </xf>
    <xf numFmtId="16" fontId="210" fillId="29" borderId="238" xfId="322" quotePrefix="1" applyNumberFormat="1" applyFont="1" applyFill="1" applyBorder="1" applyAlignment="1">
      <alignment horizontal="center" vertical="center"/>
    </xf>
    <xf numFmtId="0" fontId="210" fillId="29" borderId="240" xfId="0" applyFont="1" applyFill="1" applyBorder="1" applyAlignment="1">
      <alignment horizontal="center" vertical="center"/>
    </xf>
    <xf numFmtId="16" fontId="210" fillId="29" borderId="240" xfId="0" applyNumberFormat="1" applyFont="1" applyFill="1" applyBorder="1" applyAlignment="1">
      <alignment horizontal="center" vertical="center"/>
    </xf>
    <xf numFmtId="16" fontId="210" fillId="29" borderId="240" xfId="322" quotePrefix="1" applyNumberFormat="1" applyFont="1" applyFill="1" applyBorder="1" applyAlignment="1">
      <alignment horizontal="center" vertical="center"/>
    </xf>
    <xf numFmtId="16" fontId="155" fillId="31" borderId="224" xfId="298" applyNumberFormat="1" applyFont="1" applyFill="1" applyBorder="1" applyAlignment="1">
      <alignment horizontal="center" vertical="center"/>
    </xf>
    <xf numFmtId="16" fontId="155" fillId="31" borderId="238" xfId="298" applyNumberFormat="1" applyFont="1" applyFill="1" applyBorder="1" applyAlignment="1">
      <alignment horizontal="center" vertical="center"/>
    </xf>
    <xf numFmtId="0" fontId="0" fillId="0" borderId="237" xfId="0" applyBorder="1"/>
    <xf numFmtId="0" fontId="211" fillId="29" borderId="224" xfId="198" applyFont="1" applyFill="1" applyBorder="1" applyAlignment="1">
      <alignment horizontal="center" vertical="center"/>
    </xf>
    <xf numFmtId="166" fontId="212" fillId="29" borderId="224" xfId="198" applyNumberFormat="1" applyFont="1" applyFill="1" applyBorder="1" applyAlignment="1">
      <alignment horizontal="center" vertical="center"/>
    </xf>
    <xf numFmtId="16" fontId="226" fillId="29" borderId="224" xfId="298" applyNumberFormat="1" applyFont="1" applyFill="1" applyBorder="1" applyAlignment="1">
      <alignment horizontal="center" vertical="center"/>
    </xf>
    <xf numFmtId="16" fontId="211" fillId="29" borderId="224" xfId="298" applyNumberFormat="1" applyFont="1" applyFill="1" applyBorder="1" applyAlignment="1">
      <alignment horizontal="center" vertical="center"/>
    </xf>
    <xf numFmtId="16" fontId="226" fillId="29" borderId="238" xfId="298" applyNumberFormat="1" applyFont="1" applyFill="1" applyBorder="1" applyAlignment="1">
      <alignment horizontal="center" vertical="center"/>
    </xf>
    <xf numFmtId="0" fontId="0" fillId="0" borderId="239" xfId="0" applyBorder="1"/>
    <xf numFmtId="0" fontId="211" fillId="29" borderId="240" xfId="198" applyFont="1" applyFill="1" applyBorder="1" applyAlignment="1">
      <alignment horizontal="center" vertical="center"/>
    </xf>
    <xf numFmtId="166" fontId="212" fillId="29" borderId="240" xfId="198" applyNumberFormat="1" applyFont="1" applyFill="1" applyBorder="1" applyAlignment="1">
      <alignment horizontal="center" vertical="center"/>
    </xf>
    <xf numFmtId="16" fontId="226" fillId="29" borderId="240" xfId="298" applyNumberFormat="1" applyFont="1" applyFill="1" applyBorder="1" applyAlignment="1">
      <alignment horizontal="center" vertical="center"/>
    </xf>
    <xf numFmtId="16" fontId="211" fillId="29" borderId="240" xfId="298" applyNumberFormat="1" applyFont="1" applyFill="1" applyBorder="1" applyAlignment="1">
      <alignment horizontal="center" vertical="center"/>
    </xf>
    <xf numFmtId="16" fontId="226" fillId="29" borderId="241" xfId="298" applyNumberFormat="1" applyFont="1" applyFill="1" applyBorder="1" applyAlignment="1">
      <alignment horizontal="center" vertical="center"/>
    </xf>
    <xf numFmtId="0" fontId="224" fillId="31" borderId="235" xfId="323" applyFont="1" applyFill="1" applyBorder="1" applyAlignment="1">
      <alignment horizontal="center" vertical="center" wrapText="1"/>
    </xf>
    <xf numFmtId="207" fontId="224" fillId="31" borderId="238" xfId="323" applyNumberFormat="1" applyFont="1" applyFill="1" applyBorder="1" applyAlignment="1">
      <alignment horizontal="center" vertical="center" wrapText="1"/>
    </xf>
    <xf numFmtId="166" fontId="210" fillId="29" borderId="240" xfId="323" applyNumberFormat="1" applyFont="1" applyFill="1" applyBorder="1" applyAlignment="1">
      <alignment horizontal="center" vertical="center"/>
    </xf>
    <xf numFmtId="0" fontId="155" fillId="31" borderId="237" xfId="0" applyFont="1" applyFill="1" applyBorder="1" applyAlignment="1">
      <alignment horizontal="center" vertical="center"/>
    </xf>
    <xf numFmtId="0" fontId="155" fillId="31" borderId="244" xfId="0" applyFont="1" applyFill="1" applyBorder="1" applyAlignment="1">
      <alignment horizontal="center" vertical="center"/>
    </xf>
    <xf numFmtId="0" fontId="150" fillId="31" borderId="244" xfId="0" applyFont="1" applyFill="1" applyBorder="1" applyAlignment="1">
      <alignment horizontal="center"/>
    </xf>
    <xf numFmtId="0" fontId="150" fillId="31" borderId="238" xfId="0" applyFont="1" applyFill="1" applyBorder="1" applyAlignment="1">
      <alignment horizontal="center"/>
    </xf>
    <xf numFmtId="0" fontId="155" fillId="0" borderId="237" xfId="0" applyFont="1" applyFill="1" applyBorder="1"/>
    <xf numFmtId="0" fontId="155" fillId="0" borderId="244" xfId="0" applyFont="1" applyFill="1" applyBorder="1" applyAlignment="1">
      <alignment horizontal="center"/>
    </xf>
    <xf numFmtId="0" fontId="150" fillId="0" borderId="244" xfId="0" applyFont="1" applyBorder="1" applyAlignment="1">
      <alignment horizontal="center" vertical="center"/>
    </xf>
    <xf numFmtId="0" fontId="150" fillId="0" borderId="238" xfId="0" applyFont="1" applyBorder="1" applyAlignment="1">
      <alignment horizontal="center" vertical="center"/>
    </xf>
    <xf numFmtId="0" fontId="210" fillId="29" borderId="244" xfId="0" applyFont="1" applyFill="1" applyBorder="1" applyAlignment="1">
      <alignment vertical="center"/>
    </xf>
    <xf numFmtId="0" fontId="210" fillId="29" borderId="244" xfId="0" applyFont="1" applyFill="1" applyBorder="1" applyAlignment="1">
      <alignment horizontal="center" vertical="center"/>
    </xf>
    <xf numFmtId="16" fontId="210" fillId="29" borderId="244" xfId="0" applyNumberFormat="1" applyFont="1" applyFill="1" applyBorder="1" applyAlignment="1">
      <alignment horizontal="center" vertical="center"/>
    </xf>
    <xf numFmtId="16" fontId="210" fillId="29" borderId="244" xfId="322" quotePrefix="1" applyNumberFormat="1" applyFont="1" applyFill="1" applyBorder="1" applyAlignment="1">
      <alignment horizontal="center" vertical="center"/>
    </xf>
    <xf numFmtId="0" fontId="210" fillId="29" borderId="239" xfId="0" applyFont="1" applyFill="1" applyBorder="1" applyAlignment="1">
      <alignment horizontal="center" vertical="center"/>
    </xf>
    <xf numFmtId="16" fontId="210" fillId="29" borderId="241" xfId="322" quotePrefix="1" applyNumberFormat="1" applyFont="1" applyFill="1" applyBorder="1" applyAlignment="1">
      <alignment horizontal="center" vertical="center"/>
    </xf>
    <xf numFmtId="167" fontId="211" fillId="29" borderId="244" xfId="321" applyNumberFormat="1" applyFont="1" applyFill="1" applyBorder="1" applyAlignment="1">
      <alignment horizontal="center" vertical="center"/>
    </xf>
    <xf numFmtId="167" fontId="211" fillId="29" borderId="240" xfId="321" applyNumberFormat="1" applyFont="1" applyFill="1" applyBorder="1" applyAlignment="1">
      <alignment horizontal="center" vertical="center"/>
    </xf>
    <xf numFmtId="0" fontId="224" fillId="31" borderId="244" xfId="323" applyFont="1" applyFill="1" applyBorder="1" applyAlignment="1">
      <alignment horizontal="center" vertical="center"/>
    </xf>
    <xf numFmtId="207" fontId="224" fillId="31" borderId="244" xfId="323" applyNumberFormat="1" applyFont="1" applyFill="1" applyBorder="1" applyAlignment="1">
      <alignment horizontal="center" vertical="center" wrapText="1"/>
    </xf>
    <xf numFmtId="166" fontId="210" fillId="29" borderId="244" xfId="323" applyNumberFormat="1" applyFont="1" applyFill="1" applyBorder="1" applyAlignment="1">
      <alignment horizontal="center" vertical="center"/>
    </xf>
    <xf numFmtId="0" fontId="211" fillId="0" borderId="8" xfId="0" applyFont="1" applyBorder="1" applyAlignment="1">
      <alignment horizontal="center"/>
    </xf>
    <xf numFmtId="0" fontId="15" fillId="0" borderId="0" xfId="0" applyFont="1" applyAlignment="1"/>
    <xf numFmtId="167" fontId="218" fillId="0" borderId="249" xfId="236" applyNumberFormat="1" applyFont="1" applyFill="1" applyBorder="1" applyAlignment="1" applyProtection="1">
      <alignment horizontal="center" vertical="center"/>
      <protection hidden="1"/>
    </xf>
    <xf numFmtId="167" fontId="218" fillId="0" borderId="250" xfId="236" applyNumberFormat="1" applyFont="1" applyFill="1" applyBorder="1" applyAlignment="1" applyProtection="1">
      <alignment horizontal="center" vertical="center"/>
      <protection hidden="1"/>
    </xf>
    <xf numFmtId="167" fontId="218" fillId="0" borderId="251" xfId="236" applyNumberFormat="1" applyFont="1" applyFill="1" applyBorder="1" applyAlignment="1" applyProtection="1">
      <alignment horizontal="center" vertical="center"/>
      <protection hidden="1"/>
    </xf>
    <xf numFmtId="167" fontId="218" fillId="0" borderId="252" xfId="236" applyNumberFormat="1" applyFont="1" applyFill="1" applyBorder="1" applyAlignment="1" applyProtection="1">
      <alignment horizontal="center" vertical="center"/>
      <protection hidden="1"/>
    </xf>
    <xf numFmtId="167" fontId="218" fillId="29" borderId="252" xfId="236" applyNumberFormat="1" applyFont="1" applyFill="1" applyBorder="1" applyAlignment="1" applyProtection="1">
      <alignment horizontal="center" vertical="center"/>
      <protection hidden="1"/>
    </xf>
    <xf numFmtId="0" fontId="164" fillId="29" borderId="253" xfId="0" applyFont="1" applyFill="1" applyBorder="1" applyAlignment="1">
      <alignment horizontal="left" vertical="center"/>
    </xf>
    <xf numFmtId="0" fontId="164" fillId="29" borderId="244" xfId="0" applyFont="1" applyFill="1" applyBorder="1" applyAlignment="1">
      <alignment horizontal="center" vertical="center"/>
    </xf>
    <xf numFmtId="16" fontId="164" fillId="29" borderId="215" xfId="0" applyNumberFormat="1" applyFont="1" applyFill="1" applyBorder="1" applyAlignment="1">
      <alignment horizontal="center" vertical="center"/>
    </xf>
    <xf numFmtId="16" fontId="164" fillId="0" borderId="244" xfId="0" applyNumberFormat="1" applyFont="1" applyFill="1" applyBorder="1" applyAlignment="1">
      <alignment horizontal="center" vertical="center"/>
    </xf>
    <xf numFmtId="16" fontId="18" fillId="34" borderId="63" xfId="0" applyNumberFormat="1" applyFont="1" applyFill="1" applyBorder="1" applyAlignment="1">
      <alignment horizontal="center" vertical="center"/>
    </xf>
    <xf numFmtId="16" fontId="18" fillId="34" borderId="50" xfId="0" quotePrefix="1" applyNumberFormat="1" applyFont="1" applyFill="1" applyBorder="1" applyAlignment="1">
      <alignment horizontal="center" vertical="center"/>
    </xf>
    <xf numFmtId="16" fontId="18" fillId="34" borderId="54" xfId="0" quotePrefix="1" applyNumberFormat="1" applyFont="1" applyFill="1" applyBorder="1" applyAlignment="1">
      <alignment horizontal="center" vertical="center"/>
    </xf>
    <xf numFmtId="16" fontId="18" fillId="34" borderId="50" xfId="0" applyNumberFormat="1" applyFont="1" applyFill="1" applyBorder="1" applyAlignment="1">
      <alignment horizontal="center" vertical="center"/>
    </xf>
    <xf numFmtId="16" fontId="18" fillId="34" borderId="54" xfId="0" applyNumberFormat="1" applyFont="1" applyFill="1" applyBorder="1" applyAlignment="1">
      <alignment horizontal="center" vertical="center"/>
    </xf>
    <xf numFmtId="16" fontId="18" fillId="34" borderId="63" xfId="0" quotePrefix="1" applyNumberFormat="1" applyFont="1" applyFill="1" applyBorder="1" applyAlignment="1">
      <alignment horizontal="center" vertical="center"/>
    </xf>
    <xf numFmtId="16" fontId="18" fillId="34" borderId="65" xfId="0" quotePrefix="1" applyNumberFormat="1" applyFont="1" applyFill="1" applyBorder="1" applyAlignment="1">
      <alignment horizontal="center" vertical="center"/>
    </xf>
    <xf numFmtId="16" fontId="18" fillId="34" borderId="174" xfId="0" quotePrefix="1" applyNumberFormat="1" applyFont="1" applyFill="1" applyBorder="1" applyAlignment="1">
      <alignment horizontal="center" vertical="center"/>
    </xf>
    <xf numFmtId="16" fontId="18" fillId="34" borderId="61" xfId="0" quotePrefix="1" applyNumberFormat="1" applyFont="1" applyFill="1" applyBorder="1" applyAlignment="1">
      <alignment horizontal="center" vertical="center"/>
    </xf>
    <xf numFmtId="16" fontId="18" fillId="34" borderId="8" xfId="0" quotePrefix="1" applyNumberFormat="1" applyFont="1" applyFill="1" applyBorder="1" applyAlignment="1">
      <alignment horizontal="center" vertical="center"/>
    </xf>
    <xf numFmtId="16" fontId="18" fillId="34" borderId="55" xfId="0" quotePrefix="1" applyNumberFormat="1" applyFont="1" applyFill="1" applyBorder="1" applyAlignment="1">
      <alignment horizontal="center" vertical="center"/>
    </xf>
    <xf numFmtId="0" fontId="211" fillId="0" borderId="254" xfId="0" applyFont="1" applyBorder="1" applyAlignment="1">
      <alignment horizontal="center" vertical="center"/>
    </xf>
    <xf numFmtId="0" fontId="211" fillId="0" borderId="215" xfId="0" applyFont="1" applyBorder="1" applyAlignment="1">
      <alignment horizontal="center" vertical="center"/>
    </xf>
    <xf numFmtId="205" fontId="246" fillId="29" borderId="240" xfId="0" applyNumberFormat="1" applyFont="1" applyFill="1" applyBorder="1" applyAlignment="1">
      <alignment horizontal="center"/>
    </xf>
    <xf numFmtId="205" fontId="246" fillId="0" borderId="254" xfId="0" applyNumberFormat="1" applyFont="1" applyFill="1" applyBorder="1" applyAlignment="1">
      <alignment horizontal="center"/>
    </xf>
    <xf numFmtId="205" fontId="246" fillId="29" borderId="215" xfId="0" applyNumberFormat="1" applyFont="1" applyFill="1" applyBorder="1" applyAlignment="1">
      <alignment horizontal="center"/>
    </xf>
    <xf numFmtId="205" fontId="194" fillId="0" borderId="244" xfId="0" applyNumberFormat="1" applyFont="1" applyFill="1" applyBorder="1" applyAlignment="1">
      <alignment horizontal="center" vertical="center"/>
    </xf>
    <xf numFmtId="205" fontId="194" fillId="0" borderId="238" xfId="0" applyNumberFormat="1" applyFont="1" applyFill="1" applyBorder="1" applyAlignment="1">
      <alignment horizontal="center" vertical="center"/>
    </xf>
    <xf numFmtId="205" fontId="194" fillId="0" borderId="241" xfId="0" applyNumberFormat="1" applyFont="1" applyFill="1" applyBorder="1" applyAlignment="1">
      <alignment horizontal="center" vertical="center"/>
    </xf>
    <xf numFmtId="205" fontId="194" fillId="0" borderId="240" xfId="0" applyNumberFormat="1" applyFont="1" applyFill="1" applyBorder="1" applyAlignment="1">
      <alignment horizontal="center" vertical="center"/>
    </xf>
    <xf numFmtId="16" fontId="210" fillId="29" borderId="244" xfId="0" applyNumberFormat="1" applyFont="1" applyFill="1" applyBorder="1" applyAlignment="1">
      <alignment horizontal="center"/>
    </xf>
    <xf numFmtId="16" fontId="210" fillId="29" borderId="238" xfId="0" applyNumberFormat="1" applyFont="1" applyFill="1" applyBorder="1" applyAlignment="1">
      <alignment horizontal="center"/>
    </xf>
    <xf numFmtId="16" fontId="210" fillId="29" borderId="240" xfId="0" applyNumberFormat="1" applyFont="1" applyFill="1" applyBorder="1" applyAlignment="1">
      <alignment horizontal="center"/>
    </xf>
    <xf numFmtId="16" fontId="210" fillId="29" borderId="241" xfId="0" applyNumberFormat="1" applyFont="1" applyFill="1" applyBorder="1" applyAlignment="1">
      <alignment horizontal="center"/>
    </xf>
    <xf numFmtId="16" fontId="252" fillId="0" borderId="237" xfId="219" applyNumberFormat="1" applyFont="1" applyFill="1" applyBorder="1" applyAlignment="1">
      <alignment horizontal="center" vertical="center"/>
    </xf>
    <xf numFmtId="16" fontId="252" fillId="0" borderId="244" xfId="219" applyNumberFormat="1" applyFont="1" applyFill="1" applyBorder="1" applyAlignment="1">
      <alignment horizontal="center" vertical="center"/>
    </xf>
    <xf numFmtId="16" fontId="252" fillId="0" borderId="244" xfId="219" applyNumberFormat="1" applyFont="1" applyFill="1" applyBorder="1" applyAlignment="1">
      <alignment horizontal="center" vertical="center" wrapText="1"/>
    </xf>
    <xf numFmtId="16" fontId="252" fillId="0" borderId="238" xfId="219" applyNumberFormat="1" applyFont="1" applyFill="1" applyBorder="1" applyAlignment="1">
      <alignment horizontal="center" vertical="center"/>
    </xf>
    <xf numFmtId="16" fontId="252" fillId="0" borderId="240" xfId="219" applyNumberFormat="1" applyFont="1" applyFill="1" applyBorder="1" applyAlignment="1">
      <alignment horizontal="center" vertical="center"/>
    </xf>
    <xf numFmtId="16" fontId="252" fillId="0" borderId="240" xfId="219" applyNumberFormat="1" applyFont="1" applyFill="1" applyBorder="1" applyAlignment="1">
      <alignment horizontal="center" vertical="center" wrapText="1"/>
    </xf>
    <xf numFmtId="0" fontId="255" fillId="30" borderId="255" xfId="236" applyFont="1" applyFill="1" applyBorder="1" applyAlignment="1" applyProtection="1">
      <alignment horizontal="center" vertical="center" wrapText="1"/>
      <protection hidden="1"/>
    </xf>
    <xf numFmtId="49" fontId="255" fillId="30" borderId="255" xfId="0" applyNumberFormat="1" applyFont="1" applyFill="1" applyBorder="1" applyAlignment="1">
      <alignment horizontal="center" vertical="center"/>
    </xf>
    <xf numFmtId="0" fontId="211" fillId="0" borderId="256" xfId="236" applyFont="1" applyFill="1" applyBorder="1" applyAlignment="1" applyProtection="1">
      <alignment vertical="center"/>
      <protection hidden="1"/>
    </xf>
    <xf numFmtId="16" fontId="253" fillId="29" borderId="181" xfId="0" applyNumberFormat="1" applyFont="1" applyFill="1" applyBorder="1" applyAlignment="1">
      <alignment horizontal="center"/>
    </xf>
    <xf numFmtId="16" fontId="253" fillId="0" borderId="181" xfId="0" applyNumberFormat="1" applyFont="1" applyFill="1" applyBorder="1" applyAlignment="1">
      <alignment horizontal="center"/>
    </xf>
    <xf numFmtId="16" fontId="253" fillId="0" borderId="182" xfId="0" applyNumberFormat="1" applyFont="1" applyFill="1" applyBorder="1" applyAlignment="1">
      <alignment horizontal="center"/>
    </xf>
    <xf numFmtId="16" fontId="210" fillId="29" borderId="49" xfId="0" applyNumberFormat="1" applyFont="1" applyFill="1" applyBorder="1" applyAlignment="1">
      <alignment horizontal="center"/>
    </xf>
    <xf numFmtId="16" fontId="210" fillId="29" borderId="59" xfId="0" applyNumberFormat="1" applyFont="1" applyFill="1" applyBorder="1" applyAlignment="1">
      <alignment horizontal="center"/>
    </xf>
    <xf numFmtId="168" fontId="217" fillId="31" borderId="61" xfId="321" applyNumberFormat="1" applyFont="1" applyFill="1" applyBorder="1" applyAlignment="1">
      <alignment horizontal="center" vertical="center"/>
    </xf>
    <xf numFmtId="166" fontId="164" fillId="29" borderId="244" xfId="0" applyNumberFormat="1" applyFont="1" applyFill="1" applyBorder="1" applyAlignment="1">
      <alignment horizontal="center" vertical="center"/>
    </xf>
    <xf numFmtId="16" fontId="164" fillId="29" borderId="244" xfId="0" applyNumberFormat="1" applyFont="1" applyFill="1" applyBorder="1" applyAlignment="1">
      <alignment horizontal="center" vertical="center"/>
    </xf>
    <xf numFmtId="20" fontId="164" fillId="29" borderId="244" xfId="0" applyNumberFormat="1" applyFont="1" applyFill="1" applyBorder="1" applyAlignment="1">
      <alignment horizontal="center" vertical="center"/>
    </xf>
    <xf numFmtId="0" fontId="165" fillId="29" borderId="238" xfId="0" applyFont="1" applyFill="1" applyBorder="1" applyAlignment="1">
      <alignment horizontal="left" vertical="center"/>
    </xf>
    <xf numFmtId="16" fontId="155" fillId="29" borderId="8" xfId="0" applyNumberFormat="1" applyFont="1" applyFill="1" applyBorder="1" applyAlignment="1">
      <alignment horizontal="center"/>
    </xf>
    <xf numFmtId="16" fontId="155" fillId="0" borderId="8" xfId="0" applyNumberFormat="1" applyFont="1" applyFill="1" applyBorder="1" applyAlignment="1">
      <alignment horizontal="center"/>
    </xf>
    <xf numFmtId="16" fontId="155" fillId="29" borderId="55" xfId="0" applyNumberFormat="1" applyFont="1" applyFill="1" applyBorder="1" applyAlignment="1">
      <alignment horizontal="center"/>
    </xf>
    <xf numFmtId="16" fontId="155" fillId="0" borderId="55" xfId="0" applyNumberFormat="1" applyFont="1" applyFill="1" applyBorder="1" applyAlignment="1">
      <alignment horizontal="center"/>
    </xf>
    <xf numFmtId="166" fontId="164" fillId="29" borderId="235" xfId="0" applyNumberFormat="1" applyFont="1" applyFill="1" applyBorder="1" applyAlignment="1">
      <alignment horizontal="center" vertical="center"/>
    </xf>
    <xf numFmtId="166" fontId="164" fillId="0" borderId="244" xfId="0" applyNumberFormat="1" applyFont="1" applyFill="1" applyBorder="1" applyAlignment="1">
      <alignment horizontal="center" vertical="center"/>
    </xf>
    <xf numFmtId="16" fontId="155" fillId="31" borderId="115" xfId="0" applyNumberFormat="1" applyFont="1" applyFill="1" applyBorder="1" applyAlignment="1">
      <alignment horizontal="center" vertical="center" wrapText="1"/>
    </xf>
    <xf numFmtId="16" fontId="155" fillId="31" borderId="116" xfId="0" applyNumberFormat="1" applyFont="1" applyFill="1" applyBorder="1" applyAlignment="1">
      <alignment horizontal="center" vertical="center" wrapText="1"/>
    </xf>
    <xf numFmtId="16" fontId="155" fillId="31" borderId="45" xfId="0" applyNumberFormat="1" applyFont="1" applyFill="1" applyBorder="1" applyAlignment="1">
      <alignment horizontal="center" vertical="center" wrapText="1"/>
    </xf>
    <xf numFmtId="16" fontId="155" fillId="31" borderId="46" xfId="0" applyNumberFormat="1" applyFont="1" applyFill="1" applyBorder="1" applyAlignment="1">
      <alignment horizontal="center" vertical="center" wrapText="1"/>
    </xf>
    <xf numFmtId="16" fontId="155" fillId="31" borderId="123" xfId="0" applyNumberFormat="1" applyFont="1" applyFill="1" applyBorder="1" applyAlignment="1">
      <alignment horizontal="center" vertical="center" wrapText="1"/>
    </xf>
    <xf numFmtId="16" fontId="155" fillId="31" borderId="124" xfId="0" applyNumberFormat="1" applyFont="1" applyFill="1" applyBorder="1" applyAlignment="1">
      <alignment horizontal="center" vertical="center" wrapText="1"/>
    </xf>
    <xf numFmtId="16" fontId="155" fillId="31" borderId="61" xfId="0" applyNumberFormat="1" applyFont="1" applyFill="1" applyBorder="1" applyAlignment="1">
      <alignment horizontal="center" vertical="center" wrapText="1"/>
    </xf>
    <xf numFmtId="16" fontId="155" fillId="31" borderId="138" xfId="0" applyNumberFormat="1" applyFont="1" applyFill="1" applyBorder="1" applyAlignment="1">
      <alignment horizontal="center" vertical="center" wrapText="1"/>
    </xf>
    <xf numFmtId="16" fontId="155" fillId="31" borderId="8" xfId="0" applyNumberFormat="1" applyFont="1" applyFill="1" applyBorder="1" applyAlignment="1">
      <alignment horizontal="center" vertical="center" wrapText="1"/>
    </xf>
    <xf numFmtId="16" fontId="155" fillId="31" borderId="47" xfId="0" applyNumberFormat="1" applyFont="1" applyFill="1" applyBorder="1" applyAlignment="1">
      <alignment horizontal="center" vertical="center" wrapText="1"/>
    </xf>
    <xf numFmtId="16" fontId="255" fillId="30" borderId="117" xfId="0" applyNumberFormat="1" applyFont="1" applyFill="1" applyBorder="1" applyAlignment="1">
      <alignment horizontal="center" vertical="center" wrapText="1"/>
    </xf>
    <xf numFmtId="16" fontId="255" fillId="30" borderId="235" xfId="0" applyNumberFormat="1" applyFont="1" applyFill="1" applyBorder="1" applyAlignment="1">
      <alignment horizontal="center" vertical="center" wrapText="1"/>
    </xf>
    <xf numFmtId="16" fontId="255" fillId="30" borderId="138" xfId="0" applyNumberFormat="1" applyFont="1" applyFill="1" applyBorder="1" applyAlignment="1">
      <alignment horizontal="center" vertical="center" wrapText="1"/>
    </xf>
    <xf numFmtId="16" fontId="255" fillId="30" borderId="49" xfId="0" applyNumberFormat="1" applyFont="1" applyFill="1" applyBorder="1" applyAlignment="1">
      <alignment horizontal="center" vertical="center" wrapText="1"/>
    </xf>
    <xf numFmtId="16" fontId="255" fillId="30" borderId="8" xfId="0" applyNumberFormat="1" applyFont="1" applyFill="1" applyBorder="1" applyAlignment="1">
      <alignment horizontal="center" vertical="center" wrapText="1"/>
    </xf>
    <xf numFmtId="16" fontId="255" fillId="30" borderId="47" xfId="0" applyNumberFormat="1" applyFont="1" applyFill="1" applyBorder="1" applyAlignment="1">
      <alignment horizontal="center" vertical="center" wrapText="1"/>
    </xf>
    <xf numFmtId="0" fontId="256" fillId="31" borderId="235" xfId="219" applyFont="1" applyFill="1" applyBorder="1" applyAlignment="1">
      <alignment horizontal="center" vertical="center"/>
    </xf>
    <xf numFmtId="0" fontId="256" fillId="31" borderId="244" xfId="219" applyFont="1" applyFill="1" applyBorder="1" applyAlignment="1">
      <alignment horizontal="center" vertical="center" wrapText="1"/>
    </xf>
    <xf numFmtId="0" fontId="256" fillId="27" borderId="23" xfId="0" applyFont="1" applyFill="1" applyBorder="1" applyAlignment="1">
      <alignment horizontal="center"/>
    </xf>
    <xf numFmtId="169" fontId="256" fillId="27" borderId="24" xfId="0" applyNumberFormat="1" applyFont="1" applyFill="1" applyBorder="1" applyAlignment="1">
      <alignment horizontal="center" vertical="center"/>
    </xf>
    <xf numFmtId="0" fontId="256" fillId="27" borderId="24" xfId="0" applyFont="1" applyFill="1" applyBorder="1" applyAlignment="1">
      <alignment horizontal="center" vertical="center"/>
    </xf>
    <xf numFmtId="0" fontId="256" fillId="27" borderId="24" xfId="0" applyFont="1" applyFill="1" applyBorder="1" applyAlignment="1">
      <alignment horizontal="center" wrapText="1"/>
    </xf>
    <xf numFmtId="169" fontId="256" fillId="27" borderId="24" xfId="0" applyNumberFormat="1" applyFont="1" applyFill="1" applyBorder="1" applyAlignment="1">
      <alignment horizontal="center"/>
    </xf>
    <xf numFmtId="169" fontId="256" fillId="27" borderId="26" xfId="0" applyNumberFormat="1" applyFont="1" applyFill="1" applyBorder="1" applyAlignment="1">
      <alignment horizontal="center"/>
    </xf>
    <xf numFmtId="0" fontId="256" fillId="27" borderId="66" xfId="0" applyFont="1" applyFill="1" applyBorder="1" applyAlignment="1">
      <alignment horizontal="center"/>
    </xf>
    <xf numFmtId="169" fontId="256" fillId="27" borderId="31" xfId="0" applyNumberFormat="1" applyFont="1" applyFill="1" applyBorder="1" applyAlignment="1">
      <alignment vertical="center"/>
    </xf>
    <xf numFmtId="0" fontId="256" fillId="27" borderId="31" xfId="0" applyFont="1" applyFill="1" applyBorder="1" applyAlignment="1">
      <alignment horizontal="center" vertical="center"/>
    </xf>
    <xf numFmtId="0" fontId="256" fillId="27" borderId="31" xfId="0" applyFont="1" applyFill="1" applyBorder="1" applyAlignment="1">
      <alignment horizontal="center"/>
    </xf>
    <xf numFmtId="169" fontId="256" fillId="27" borderId="31" xfId="0" applyNumberFormat="1" applyFont="1" applyFill="1" applyBorder="1" applyAlignment="1">
      <alignment horizontal="center" vertical="center"/>
    </xf>
    <xf numFmtId="169" fontId="256" fillId="27" borderId="31" xfId="0" applyNumberFormat="1" applyFont="1" applyFill="1" applyBorder="1" applyAlignment="1">
      <alignment horizontal="center"/>
    </xf>
    <xf numFmtId="169" fontId="256" fillId="27" borderId="33" xfId="0" applyNumberFormat="1" applyFont="1" applyFill="1" applyBorder="1" applyAlignment="1">
      <alignment horizontal="center"/>
    </xf>
    <xf numFmtId="169" fontId="256" fillId="27" borderId="23" xfId="0" applyNumberFormat="1" applyFont="1" applyFill="1" applyBorder="1" applyAlignment="1">
      <alignment horizontal="center"/>
    </xf>
    <xf numFmtId="169" fontId="256" fillId="27" borderId="25" xfId="0" applyNumberFormat="1" applyFont="1" applyFill="1" applyBorder="1" applyAlignment="1">
      <alignment horizontal="center"/>
    </xf>
    <xf numFmtId="169" fontId="256" fillId="27" borderId="31" xfId="0" applyNumberFormat="1" applyFont="1" applyFill="1" applyBorder="1" applyAlignment="1"/>
    <xf numFmtId="169" fontId="256" fillId="27" borderId="32" xfId="0" applyNumberFormat="1" applyFont="1" applyFill="1" applyBorder="1" applyAlignment="1">
      <alignment horizontal="center"/>
    </xf>
    <xf numFmtId="0" fontId="155" fillId="27" borderId="61" xfId="238" applyFont="1" applyFill="1" applyBorder="1" applyAlignment="1" applyProtection="1">
      <alignment horizontal="center" vertical="center" wrapText="1"/>
      <protection hidden="1"/>
    </xf>
    <xf numFmtId="0" fontId="155" fillId="27" borderId="8" xfId="238" applyFont="1" applyFill="1" applyBorder="1" applyAlignment="1" applyProtection="1">
      <alignment horizontal="center" vertical="center" wrapText="1"/>
      <protection hidden="1"/>
    </xf>
    <xf numFmtId="0" fontId="155" fillId="27" borderId="47" xfId="238" applyFont="1" applyFill="1" applyBorder="1" applyAlignment="1" applyProtection="1">
      <alignment horizontal="center" vertical="center" wrapText="1"/>
      <protection hidden="1"/>
    </xf>
    <xf numFmtId="16" fontId="252" fillId="34" borderId="121" xfId="219" applyNumberFormat="1" applyFont="1" applyFill="1" applyBorder="1" applyAlignment="1">
      <alignment horizontal="center" vertical="center"/>
    </xf>
    <xf numFmtId="16" fontId="252" fillId="34" borderId="118" xfId="219" applyNumberFormat="1" applyFont="1" applyFill="1" applyBorder="1" applyAlignment="1">
      <alignment horizontal="center" vertical="center"/>
    </xf>
    <xf numFmtId="16" fontId="252" fillId="34" borderId="118" xfId="219" applyNumberFormat="1" applyFont="1" applyFill="1" applyBorder="1" applyAlignment="1">
      <alignment horizontal="center" vertical="center" wrapText="1"/>
    </xf>
    <xf numFmtId="16" fontId="252" fillId="34" borderId="148" xfId="219" applyNumberFormat="1" applyFont="1" applyFill="1" applyBorder="1" applyAlignment="1">
      <alignment horizontal="center" vertical="center"/>
    </xf>
    <xf numFmtId="16" fontId="252" fillId="34" borderId="237" xfId="219" applyNumberFormat="1" applyFont="1" applyFill="1" applyBorder="1" applyAlignment="1">
      <alignment horizontal="center" vertical="center"/>
    </xf>
    <xf numFmtId="16" fontId="252" fillId="34" borderId="244" xfId="219" applyNumberFormat="1" applyFont="1" applyFill="1" applyBorder="1" applyAlignment="1">
      <alignment horizontal="center" vertical="center"/>
    </xf>
    <xf numFmtId="16" fontId="252" fillId="34" borderId="244" xfId="219" applyNumberFormat="1" applyFont="1" applyFill="1" applyBorder="1" applyAlignment="1">
      <alignment horizontal="center" vertical="center" wrapText="1"/>
    </xf>
    <xf numFmtId="16" fontId="252" fillId="34" borderId="238" xfId="219" applyNumberFormat="1" applyFont="1" applyFill="1" applyBorder="1" applyAlignment="1">
      <alignment horizontal="center" vertical="center"/>
    </xf>
    <xf numFmtId="168" fontId="217" fillId="31" borderId="235" xfId="321" applyNumberFormat="1" applyFont="1" applyFill="1" applyBorder="1" applyAlignment="1">
      <alignment horizontal="center" vertical="center"/>
    </xf>
    <xf numFmtId="0" fontId="155" fillId="31" borderId="117" xfId="0" applyFont="1" applyFill="1" applyBorder="1" applyAlignment="1">
      <alignment horizontal="center" vertical="center" wrapText="1"/>
    </xf>
    <xf numFmtId="0" fontId="155" fillId="31" borderId="61" xfId="0" applyFont="1" applyFill="1" applyBorder="1" applyAlignment="1">
      <alignment horizontal="center" vertical="center" wrapText="1"/>
    </xf>
    <xf numFmtId="0" fontId="0" fillId="0" borderId="121" xfId="0" applyBorder="1"/>
    <xf numFmtId="0" fontId="211" fillId="29" borderId="118" xfId="198" applyFont="1" applyFill="1" applyBorder="1" applyAlignment="1">
      <alignment horizontal="center" vertical="center"/>
    </xf>
    <xf numFmtId="166" fontId="212" fillId="29" borderId="118" xfId="198" applyNumberFormat="1" applyFont="1" applyFill="1" applyBorder="1" applyAlignment="1">
      <alignment horizontal="center" vertical="center"/>
    </xf>
    <xf numFmtId="16" fontId="226" fillId="29" borderId="118" xfId="298" applyNumberFormat="1" applyFont="1" applyFill="1" applyBorder="1" applyAlignment="1">
      <alignment horizontal="center" vertical="center"/>
    </xf>
    <xf numFmtId="16" fontId="211" fillId="29" borderId="118" xfId="298" applyNumberFormat="1" applyFont="1" applyFill="1" applyBorder="1" applyAlignment="1">
      <alignment horizontal="center" vertical="center"/>
    </xf>
    <xf numFmtId="16" fontId="226" fillId="29" borderId="148" xfId="298" applyNumberFormat="1" applyFont="1" applyFill="1" applyBorder="1" applyAlignment="1">
      <alignment horizontal="center" vertical="center"/>
    </xf>
    <xf numFmtId="168" fontId="217" fillId="31" borderId="244" xfId="321" applyNumberFormat="1" applyFont="1" applyFill="1" applyBorder="1" applyAlignment="1">
      <alignment horizontal="center" vertical="center" wrapText="1"/>
    </xf>
    <xf numFmtId="168" fontId="217" fillId="31" borderId="238" xfId="321" applyNumberFormat="1" applyFont="1" applyFill="1" applyBorder="1" applyAlignment="1">
      <alignment horizontal="center" vertical="center" wrapText="1"/>
    </xf>
    <xf numFmtId="168" fontId="245" fillId="31" borderId="61" xfId="321" applyNumberFormat="1" applyFont="1" applyFill="1" applyBorder="1" applyAlignment="1">
      <alignment horizontal="center" vertical="center"/>
    </xf>
    <xf numFmtId="168" fontId="245" fillId="31" borderId="8" xfId="321" applyNumberFormat="1" applyFont="1" applyFill="1" applyBorder="1" applyAlignment="1">
      <alignment horizontal="center" vertical="center" wrapText="1"/>
    </xf>
    <xf numFmtId="168" fontId="245" fillId="31" borderId="47" xfId="321" applyNumberFormat="1" applyFont="1" applyFill="1" applyBorder="1" applyAlignment="1">
      <alignment horizontal="center" vertical="center" wrapText="1"/>
    </xf>
    <xf numFmtId="0" fontId="248" fillId="32" borderId="61" xfId="0" applyFont="1" applyFill="1" applyBorder="1" applyAlignment="1">
      <alignment horizontal="center" vertical="center"/>
    </xf>
    <xf numFmtId="0" fontId="248" fillId="32" borderId="61" xfId="0" applyFont="1" applyFill="1" applyBorder="1" applyAlignment="1">
      <alignment horizontal="center" vertical="center" wrapText="1"/>
    </xf>
    <xf numFmtId="0" fontId="248" fillId="32" borderId="244" xfId="0" applyFont="1" applyFill="1" applyBorder="1" applyAlignment="1">
      <alignment horizontal="center" vertical="center" wrapText="1"/>
    </xf>
    <xf numFmtId="0" fontId="248" fillId="32" borderId="47" xfId="0" applyFont="1" applyFill="1" applyBorder="1" applyAlignment="1">
      <alignment horizontal="center" vertical="center"/>
    </xf>
    <xf numFmtId="16" fontId="252" fillId="0" borderId="0" xfId="219" applyNumberFormat="1" applyFont="1" applyFill="1" applyBorder="1" applyAlignment="1">
      <alignment horizontal="center" vertical="center"/>
    </xf>
    <xf numFmtId="16" fontId="252" fillId="0" borderId="0" xfId="219" applyNumberFormat="1" applyFont="1" applyFill="1" applyBorder="1" applyAlignment="1">
      <alignment horizontal="center" vertical="center" wrapText="1"/>
    </xf>
    <xf numFmtId="16" fontId="252" fillId="0" borderId="62" xfId="219" applyNumberFormat="1" applyFont="1" applyFill="1" applyBorder="1" applyAlignment="1">
      <alignment horizontal="center" vertical="center"/>
    </xf>
    <xf numFmtId="0" fontId="257" fillId="0" borderId="0" xfId="0" applyFont="1"/>
    <xf numFmtId="0" fontId="210" fillId="0" borderId="0" xfId="0" applyFont="1" applyBorder="1"/>
    <xf numFmtId="0" fontId="258" fillId="0" borderId="0" xfId="106" applyFont="1" applyAlignment="1" applyProtection="1"/>
    <xf numFmtId="169" fontId="259" fillId="0" borderId="0" xfId="0" applyNumberFormat="1" applyFont="1" applyBorder="1" applyAlignment="1">
      <alignment horizontal="right"/>
    </xf>
    <xf numFmtId="15" fontId="259" fillId="0" borderId="0" xfId="0" applyNumberFormat="1" applyFont="1" applyBorder="1" applyAlignment="1">
      <alignment horizontal="center"/>
    </xf>
    <xf numFmtId="0" fontId="155" fillId="31" borderId="61" xfId="0" applyFont="1" applyFill="1" applyBorder="1" applyAlignment="1">
      <alignment horizontal="center" vertical="center"/>
    </xf>
    <xf numFmtId="0" fontId="150" fillId="31" borderId="61" xfId="0" applyFont="1" applyFill="1" applyBorder="1" applyAlignment="1">
      <alignment horizontal="center" vertical="center" wrapText="1"/>
    </xf>
    <xf numFmtId="0" fontId="150" fillId="31" borderId="138" xfId="0" applyFont="1" applyFill="1" applyBorder="1" applyAlignment="1">
      <alignment horizontal="center" vertical="center" wrapText="1"/>
    </xf>
    <xf numFmtId="0" fontId="155" fillId="0" borderId="0" xfId="0" applyFont="1" applyFill="1" applyBorder="1"/>
    <xf numFmtId="0" fontId="155" fillId="0" borderId="0" xfId="0" applyFont="1" applyBorder="1"/>
    <xf numFmtId="0" fontId="210" fillId="29" borderId="49" xfId="0" applyFont="1" applyFill="1" applyBorder="1" applyAlignment="1">
      <alignment horizontal="left"/>
    </xf>
    <xf numFmtId="0" fontId="210" fillId="29" borderId="8" xfId="0" applyNumberFormat="1" applyFont="1" applyFill="1" applyBorder="1" applyAlignment="1">
      <alignment horizontal="center" vertical="center"/>
    </xf>
    <xf numFmtId="16" fontId="210" fillId="0" borderId="0" xfId="0" applyNumberFormat="1" applyFont="1"/>
    <xf numFmtId="16" fontId="210" fillId="0" borderId="0" xfId="0" applyNumberFormat="1" applyFont="1" applyBorder="1"/>
    <xf numFmtId="0" fontId="150" fillId="0" borderId="0" xfId="0" applyFont="1" applyFill="1" applyBorder="1"/>
    <xf numFmtId="0" fontId="210" fillId="29" borderId="59" xfId="0" applyFont="1" applyFill="1" applyBorder="1" applyAlignment="1">
      <alignment horizontal="left"/>
    </xf>
    <xf numFmtId="0" fontId="210" fillId="29" borderId="55" xfId="0" applyNumberFormat="1" applyFont="1" applyFill="1" applyBorder="1" applyAlignment="1">
      <alignment horizontal="center" vertical="center"/>
    </xf>
    <xf numFmtId="0" fontId="260" fillId="0" borderId="0" xfId="0" applyFont="1" applyBorder="1"/>
    <xf numFmtId="0" fontId="261" fillId="0" borderId="145" xfId="0" applyFont="1" applyBorder="1" applyAlignment="1">
      <alignment horizontal="left" vertical="center"/>
    </xf>
    <xf numFmtId="0" fontId="261" fillId="0" borderId="146" xfId="0" applyFont="1" applyBorder="1" applyAlignment="1">
      <alignment horizontal="left" vertical="center"/>
    </xf>
    <xf numFmtId="0" fontId="162" fillId="0" borderId="147" xfId="0" applyFont="1" applyBorder="1" applyAlignment="1">
      <alignment horizontal="left" vertical="center"/>
    </xf>
    <xf numFmtId="0" fontId="162" fillId="0" borderId="122" xfId="0" applyFont="1" applyBorder="1" applyAlignment="1">
      <alignment horizontal="left" vertical="center"/>
    </xf>
    <xf numFmtId="0" fontId="210" fillId="29" borderId="237" xfId="0" applyFont="1" applyFill="1" applyBorder="1" applyAlignment="1">
      <alignment horizontal="left"/>
    </xf>
    <xf numFmtId="0" fontId="210" fillId="29" borderId="244" xfId="0" applyNumberFormat="1" applyFont="1" applyFill="1" applyBorder="1" applyAlignment="1">
      <alignment horizontal="center" vertical="center"/>
    </xf>
    <xf numFmtId="0" fontId="210" fillId="29" borderId="239" xfId="0" applyFont="1" applyFill="1" applyBorder="1" applyAlignment="1">
      <alignment horizontal="left"/>
    </xf>
    <xf numFmtId="0" fontId="210" fillId="29" borderId="240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210" fillId="29" borderId="59" xfId="0" applyFont="1" applyFill="1" applyBorder="1" applyAlignment="1">
      <alignment vertical="center"/>
    </xf>
    <xf numFmtId="166" fontId="211" fillId="0" borderId="244" xfId="0" applyNumberFormat="1" applyFont="1" applyFill="1" applyBorder="1" applyAlignment="1" applyProtection="1">
      <alignment horizontal="center" vertical="center"/>
      <protection hidden="1"/>
    </xf>
    <xf numFmtId="166" fontId="211" fillId="0" borderId="238" xfId="0" applyNumberFormat="1" applyFont="1" applyFill="1" applyBorder="1" applyAlignment="1" applyProtection="1">
      <alignment horizontal="center" vertical="center"/>
      <protection hidden="1"/>
    </xf>
    <xf numFmtId="166" fontId="211" fillId="0" borderId="240" xfId="0" applyNumberFormat="1" applyFont="1" applyFill="1" applyBorder="1" applyAlignment="1" applyProtection="1">
      <alignment horizontal="center" vertical="center"/>
      <protection hidden="1"/>
    </xf>
    <xf numFmtId="0" fontId="211" fillId="0" borderId="240" xfId="0" applyFont="1" applyBorder="1" applyAlignment="1">
      <alignment horizontal="center" vertical="center"/>
    </xf>
    <xf numFmtId="16" fontId="217" fillId="31" borderId="61" xfId="0" applyNumberFormat="1" applyFont="1" applyFill="1" applyBorder="1" applyAlignment="1">
      <alignment horizontal="center" vertical="center" wrapText="1"/>
    </xf>
    <xf numFmtId="16" fontId="217" fillId="31" borderId="8" xfId="0" applyNumberFormat="1" applyFont="1" applyFill="1" applyBorder="1" applyAlignment="1">
      <alignment horizontal="center" vertical="center" wrapText="1"/>
    </xf>
    <xf numFmtId="16" fontId="217" fillId="31" borderId="244" xfId="0" applyNumberFormat="1" applyFont="1" applyFill="1" applyBorder="1" applyAlignment="1">
      <alignment horizontal="center" vertical="center" wrapText="1"/>
    </xf>
    <xf numFmtId="16" fontId="217" fillId="31" borderId="238" xfId="0" applyNumberFormat="1" applyFont="1" applyFill="1" applyBorder="1" applyAlignment="1">
      <alignment horizontal="center" vertical="center" wrapText="1"/>
    </xf>
    <xf numFmtId="0" fontId="212" fillId="29" borderId="237" xfId="0" applyFont="1" applyFill="1" applyBorder="1" applyAlignment="1">
      <alignment horizontal="center" vertical="center" wrapText="1"/>
    </xf>
    <xf numFmtId="0" fontId="212" fillId="29" borderId="244" xfId="0" quotePrefix="1" applyFont="1" applyFill="1" applyBorder="1" applyAlignment="1">
      <alignment horizontal="center" vertical="center"/>
    </xf>
    <xf numFmtId="0" fontId="262" fillId="31" borderId="160" xfId="0" applyFont="1" applyFill="1" applyBorder="1" applyAlignment="1">
      <alignment horizontal="center" vertical="center"/>
    </xf>
    <xf numFmtId="0" fontId="193" fillId="0" borderId="0" xfId="0" applyFont="1" applyFill="1" applyAlignment="1"/>
    <xf numFmtId="16" fontId="224" fillId="29" borderId="181" xfId="0" applyNumberFormat="1" applyFont="1" applyFill="1" applyBorder="1" applyAlignment="1">
      <alignment horizontal="center"/>
    </xf>
    <xf numFmtId="16" fontId="224" fillId="0" borderId="181" xfId="0" applyNumberFormat="1" applyFont="1" applyFill="1" applyBorder="1" applyAlignment="1">
      <alignment horizontal="center"/>
    </xf>
    <xf numFmtId="16" fontId="155" fillId="0" borderId="44" xfId="0" applyNumberFormat="1" applyFont="1" applyFill="1" applyBorder="1" applyAlignment="1">
      <alignment horizontal="center"/>
    </xf>
    <xf numFmtId="16" fontId="155" fillId="0" borderId="125" xfId="0" applyNumberFormat="1" applyFont="1" applyFill="1" applyBorder="1" applyAlignment="1">
      <alignment horizontal="center"/>
    </xf>
    <xf numFmtId="16" fontId="255" fillId="30" borderId="236" xfId="0" applyNumberFormat="1" applyFont="1" applyFill="1" applyBorder="1" applyAlignment="1">
      <alignment horizontal="center" vertical="center" wrapText="1"/>
    </xf>
    <xf numFmtId="16" fontId="255" fillId="30" borderId="238" xfId="0" applyNumberFormat="1" applyFont="1" applyFill="1" applyBorder="1" applyAlignment="1">
      <alignment horizontal="center" vertical="center" wrapText="1"/>
    </xf>
    <xf numFmtId="166" fontId="217" fillId="0" borderId="8" xfId="321" applyNumberFormat="1" applyFont="1" applyFill="1" applyBorder="1" applyAlignment="1">
      <alignment horizontal="center" vertical="center"/>
    </xf>
    <xf numFmtId="166" fontId="211" fillId="0" borderId="244" xfId="321" applyNumberFormat="1" applyFont="1" applyFill="1" applyBorder="1" applyAlignment="1">
      <alignment horizontal="center" vertical="center"/>
    </xf>
    <xf numFmtId="166" fontId="211" fillId="0" borderId="238" xfId="321" applyNumberFormat="1" applyFont="1" applyFill="1" applyBorder="1" applyAlignment="1">
      <alignment horizontal="center" vertical="center"/>
    </xf>
    <xf numFmtId="166" fontId="217" fillId="29" borderId="8" xfId="321" applyNumberFormat="1" applyFont="1" applyFill="1" applyBorder="1" applyAlignment="1">
      <alignment horizontal="center" vertical="center"/>
    </xf>
    <xf numFmtId="166" fontId="211" fillId="29" borderId="244" xfId="321" applyNumberFormat="1" applyFont="1" applyFill="1" applyBorder="1" applyAlignment="1">
      <alignment horizontal="center" vertical="center"/>
    </xf>
    <xf numFmtId="166" fontId="217" fillId="29" borderId="55" xfId="321" applyNumberFormat="1" applyFont="1" applyFill="1" applyBorder="1" applyAlignment="1">
      <alignment horizontal="center" vertical="center"/>
    </xf>
    <xf numFmtId="166" fontId="211" fillId="29" borderId="55" xfId="321" applyNumberFormat="1" applyFont="1" applyFill="1" applyBorder="1" applyAlignment="1">
      <alignment horizontal="center" vertical="center"/>
    </xf>
    <xf numFmtId="166" fontId="211" fillId="29" borderId="240" xfId="321" applyNumberFormat="1" applyFont="1" applyFill="1" applyBorder="1" applyAlignment="1">
      <alignment horizontal="center" vertical="center"/>
    </xf>
    <xf numFmtId="166" fontId="211" fillId="29" borderId="241" xfId="321" applyNumberFormat="1" applyFont="1" applyFill="1" applyBorder="1" applyAlignment="1">
      <alignment horizontal="center" vertical="center"/>
    </xf>
    <xf numFmtId="166" fontId="211" fillId="29" borderId="8" xfId="321" applyNumberFormat="1" applyFont="1" applyFill="1" applyBorder="1" applyAlignment="1">
      <alignment horizontal="center" vertical="center"/>
    </xf>
    <xf numFmtId="166" fontId="211" fillId="29" borderId="47" xfId="321" applyNumberFormat="1" applyFont="1" applyFill="1" applyBorder="1" applyAlignment="1">
      <alignment horizontal="center" vertical="center"/>
    </xf>
    <xf numFmtId="166" fontId="211" fillId="0" borderId="8" xfId="321" applyNumberFormat="1" applyFont="1" applyFill="1" applyBorder="1" applyAlignment="1">
      <alignment horizontal="center" vertical="center"/>
    </xf>
    <xf numFmtId="166" fontId="213" fillId="29" borderId="224" xfId="198" applyNumberFormat="1" applyFont="1" applyFill="1" applyBorder="1" applyAlignment="1">
      <alignment horizontal="center" vertical="center"/>
    </xf>
    <xf numFmtId="166" fontId="213" fillId="29" borderId="240" xfId="198" applyNumberFormat="1" applyFont="1" applyFill="1" applyBorder="1" applyAlignment="1">
      <alignment horizontal="center" vertical="center"/>
    </xf>
    <xf numFmtId="16" fontId="224" fillId="29" borderId="244" xfId="0" applyNumberFormat="1" applyFont="1" applyFill="1" applyBorder="1" applyAlignment="1">
      <alignment horizontal="center"/>
    </xf>
    <xf numFmtId="16" fontId="224" fillId="29" borderId="240" xfId="0" applyNumberFormat="1" applyFont="1" applyFill="1" applyBorder="1" applyAlignment="1">
      <alignment horizontal="center"/>
    </xf>
    <xf numFmtId="16" fontId="224" fillId="29" borderId="8" xfId="0" applyNumberFormat="1" applyFont="1" applyFill="1" applyBorder="1" applyAlignment="1">
      <alignment horizontal="center"/>
    </xf>
    <xf numFmtId="16" fontId="224" fillId="29" borderId="55" xfId="0" applyNumberFormat="1" applyFont="1" applyFill="1" applyBorder="1" applyAlignment="1">
      <alignment horizontal="center"/>
    </xf>
    <xf numFmtId="16" fontId="224" fillId="29" borderId="244" xfId="0" applyNumberFormat="1" applyFont="1" applyFill="1" applyBorder="1" applyAlignment="1">
      <alignment horizontal="center" vertical="center"/>
    </xf>
    <xf numFmtId="16" fontId="263" fillId="29" borderId="244" xfId="0" applyNumberFormat="1" applyFont="1" applyFill="1" applyBorder="1" applyAlignment="1">
      <alignment horizontal="center" vertical="center"/>
    </xf>
    <xf numFmtId="16" fontId="263" fillId="29" borderId="240" xfId="0" applyNumberFormat="1" applyFont="1" applyFill="1" applyBorder="1" applyAlignment="1">
      <alignment horizontal="center" vertical="center"/>
    </xf>
    <xf numFmtId="166" fontId="217" fillId="0" borderId="8" xfId="0" applyNumberFormat="1" applyFont="1" applyFill="1" applyBorder="1" applyAlignment="1" applyProtection="1">
      <alignment horizontal="center" vertical="center"/>
      <protection hidden="1"/>
    </xf>
    <xf numFmtId="166" fontId="217" fillId="0" borderId="240" xfId="0" applyNumberFormat="1" applyFont="1" applyFill="1" applyBorder="1" applyAlignment="1" applyProtection="1">
      <alignment horizontal="center" vertical="center"/>
      <protection hidden="1"/>
    </xf>
    <xf numFmtId="16" fontId="255" fillId="34" borderId="118" xfId="219" applyNumberFormat="1" applyFont="1" applyFill="1" applyBorder="1" applyAlignment="1">
      <alignment horizontal="center" vertical="center"/>
    </xf>
    <xf numFmtId="16" fontId="255" fillId="34" borderId="244" xfId="219" applyNumberFormat="1" applyFont="1" applyFill="1" applyBorder="1" applyAlignment="1">
      <alignment horizontal="center" vertical="center"/>
    </xf>
    <xf numFmtId="16" fontId="255" fillId="0" borderId="244" xfId="219" applyNumberFormat="1" applyFont="1" applyFill="1" applyBorder="1" applyAlignment="1">
      <alignment horizontal="center" vertical="center"/>
    </xf>
    <xf numFmtId="16" fontId="255" fillId="0" borderId="240" xfId="219" applyNumberFormat="1" applyFont="1" applyFill="1" applyBorder="1" applyAlignment="1">
      <alignment horizontal="center" vertical="center"/>
    </xf>
    <xf numFmtId="0" fontId="210" fillId="29" borderId="51" xfId="323" applyFont="1" applyFill="1" applyBorder="1" applyAlignment="1">
      <alignment horizontal="left" vertical="center"/>
    </xf>
    <xf numFmtId="0" fontId="210" fillId="29" borderId="53" xfId="323" quotePrefix="1" applyNumberFormat="1" applyFont="1" applyFill="1" applyBorder="1" applyAlignment="1">
      <alignment horizontal="center" vertical="center"/>
    </xf>
    <xf numFmtId="0" fontId="210" fillId="29" borderId="149" xfId="323" applyFont="1" applyFill="1" applyBorder="1" applyAlignment="1">
      <alignment horizontal="left" vertical="center"/>
    </xf>
    <xf numFmtId="0" fontId="210" fillId="29" borderId="125" xfId="323" quotePrefix="1" applyNumberFormat="1" applyFont="1" applyFill="1" applyBorder="1" applyAlignment="1">
      <alignment horizontal="center" vertical="center"/>
    </xf>
    <xf numFmtId="166" fontId="224" fillId="29" borderId="53" xfId="323" applyNumberFormat="1" applyFont="1" applyFill="1" applyBorder="1" applyAlignment="1">
      <alignment horizontal="center" vertical="center"/>
    </xf>
    <xf numFmtId="166" fontId="224" fillId="29" borderId="48" xfId="323" applyNumberFormat="1" applyFont="1" applyFill="1" applyBorder="1" applyAlignment="1">
      <alignment horizontal="center" vertical="center"/>
    </xf>
    <xf numFmtId="166" fontId="224" fillId="29" borderId="52" xfId="323" applyNumberFormat="1" applyFont="1" applyFill="1" applyBorder="1" applyAlignment="1">
      <alignment horizontal="center" vertical="center"/>
    </xf>
    <xf numFmtId="0" fontId="224" fillId="0" borderId="0" xfId="323" applyFont="1" applyFill="1" applyBorder="1" applyAlignment="1"/>
    <xf numFmtId="16" fontId="213" fillId="29" borderId="8" xfId="0" applyNumberFormat="1" applyFont="1" applyFill="1" applyBorder="1" applyAlignment="1">
      <alignment horizontal="center" vertical="center"/>
    </xf>
    <xf numFmtId="16" fontId="213" fillId="29" borderId="55" xfId="0" applyNumberFormat="1" applyFont="1" applyFill="1" applyBorder="1" applyAlignment="1">
      <alignment horizontal="center" vertical="center"/>
    </xf>
    <xf numFmtId="16" fontId="165" fillId="29" borderId="244" xfId="0" applyNumberFormat="1" applyFont="1" applyFill="1" applyBorder="1" applyAlignment="1">
      <alignment horizontal="center" vertical="center"/>
    </xf>
    <xf numFmtId="166" fontId="18" fillId="29" borderId="8" xfId="0" applyNumberFormat="1" applyFont="1" applyFill="1" applyBorder="1" applyAlignment="1">
      <alignment horizontal="center" vertical="center"/>
    </xf>
    <xf numFmtId="166" fontId="7" fillId="29" borderId="8" xfId="0" applyNumberFormat="1" applyFont="1" applyFill="1" applyBorder="1" applyAlignment="1">
      <alignment horizontal="center"/>
    </xf>
    <xf numFmtId="166" fontId="7" fillId="29" borderId="47" xfId="0" applyNumberFormat="1" applyFont="1" applyFill="1" applyBorder="1" applyAlignment="1">
      <alignment horizontal="center"/>
    </xf>
    <xf numFmtId="166" fontId="18" fillId="29" borderId="8" xfId="0" quotePrefix="1" applyNumberFormat="1" applyFont="1" applyFill="1" applyBorder="1" applyAlignment="1">
      <alignment horizontal="center" vertical="center"/>
    </xf>
    <xf numFmtId="166" fontId="18" fillId="29" borderId="55" xfId="0" quotePrefix="1" applyNumberFormat="1" applyFont="1" applyFill="1" applyBorder="1" applyAlignment="1">
      <alignment horizontal="center" vertical="center"/>
    </xf>
    <xf numFmtId="166" fontId="7" fillId="29" borderId="55" xfId="0" applyNumberFormat="1" applyFont="1" applyFill="1" applyBorder="1" applyAlignment="1">
      <alignment horizontal="center"/>
    </xf>
    <xf numFmtId="166" fontId="7" fillId="29" borderId="62" xfId="0" applyNumberFormat="1" applyFont="1" applyFill="1" applyBorder="1" applyAlignment="1">
      <alignment horizontal="center"/>
    </xf>
    <xf numFmtId="0" fontId="210" fillId="0" borderId="259" xfId="0" applyFont="1" applyFill="1" applyBorder="1" applyAlignment="1">
      <alignment horizontal="left"/>
    </xf>
    <xf numFmtId="176" fontId="210" fillId="0" borderId="260" xfId="0" applyNumberFormat="1" applyFont="1" applyFill="1" applyBorder="1" applyAlignment="1">
      <alignment horizontal="center"/>
    </xf>
    <xf numFmtId="16" fontId="253" fillId="0" borderId="261" xfId="0" applyNumberFormat="1" applyFont="1" applyFill="1" applyBorder="1" applyAlignment="1">
      <alignment horizontal="center"/>
    </xf>
    <xf numFmtId="16" fontId="210" fillId="29" borderId="254" xfId="0" applyNumberFormat="1" applyFont="1" applyFill="1" applyBorder="1" applyAlignment="1">
      <alignment horizontal="center"/>
    </xf>
    <xf numFmtId="16" fontId="210" fillId="29" borderId="260" xfId="0" applyNumberFormat="1" applyFont="1" applyFill="1" applyBorder="1" applyAlignment="1">
      <alignment horizontal="center"/>
    </xf>
    <xf numFmtId="16" fontId="210" fillId="29" borderId="262" xfId="0" applyNumberFormat="1" applyFont="1" applyFill="1" applyBorder="1" applyAlignment="1">
      <alignment horizontal="center"/>
    </xf>
    <xf numFmtId="0" fontId="142" fillId="0" borderId="254" xfId="0" applyFont="1" applyFill="1" applyBorder="1" applyAlignment="1"/>
    <xf numFmtId="0" fontId="142" fillId="0" borderId="260" xfId="0" applyFont="1" applyFill="1" applyBorder="1" applyAlignment="1">
      <alignment horizontal="center"/>
    </xf>
    <xf numFmtId="16" fontId="155" fillId="29" borderId="260" xfId="0" applyNumberFormat="1" applyFont="1" applyFill="1" applyBorder="1" applyAlignment="1">
      <alignment horizontal="center"/>
    </xf>
    <xf numFmtId="16" fontId="150" fillId="29" borderId="260" xfId="0" applyNumberFormat="1" applyFont="1" applyFill="1" applyBorder="1" applyAlignment="1">
      <alignment horizontal="center"/>
    </xf>
    <xf numFmtId="16" fontId="150" fillId="29" borderId="262" xfId="0" applyNumberFormat="1" applyFont="1" applyFill="1" applyBorder="1" applyAlignment="1">
      <alignment horizontal="center"/>
    </xf>
    <xf numFmtId="16" fontId="155" fillId="0" borderId="260" xfId="0" applyNumberFormat="1" applyFont="1" applyFill="1" applyBorder="1" applyAlignment="1">
      <alignment horizontal="center"/>
    </xf>
    <xf numFmtId="0" fontId="33" fillId="26" borderId="0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223" fillId="26" borderId="0" xfId="106" applyFont="1" applyFill="1" applyBorder="1" applyAlignment="1" applyProtection="1">
      <alignment horizont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256" fillId="27" borderId="47" xfId="0" applyFont="1" applyFill="1" applyBorder="1" applyAlignment="1">
      <alignment horizontal="center" vertical="center" wrapText="1"/>
    </xf>
    <xf numFmtId="0" fontId="256" fillId="27" borderId="117" xfId="0" applyFont="1" applyFill="1" applyBorder="1" applyAlignment="1">
      <alignment horizontal="center" vertical="center" wrapText="1"/>
    </xf>
    <xf numFmtId="0" fontId="256" fillId="27" borderId="49" xfId="0" applyFont="1" applyFill="1" applyBorder="1" applyAlignment="1">
      <alignment horizontal="center" vertical="center"/>
    </xf>
    <xf numFmtId="0" fontId="256" fillId="27" borderId="61" xfId="0" applyFont="1" applyFill="1" applyBorder="1" applyAlignment="1">
      <alignment horizontal="center" vertical="center" wrapText="1"/>
    </xf>
    <xf numFmtId="0" fontId="256" fillId="27" borderId="8" xfId="0" applyFont="1" applyFill="1" applyBorder="1" applyAlignment="1">
      <alignment horizontal="center" vertical="center"/>
    </xf>
    <xf numFmtId="0" fontId="155" fillId="27" borderId="61" xfId="0" applyFont="1" applyFill="1" applyBorder="1" applyAlignment="1">
      <alignment horizontal="center"/>
    </xf>
    <xf numFmtId="0" fontId="155" fillId="27" borderId="138" xfId="0" applyFont="1" applyFill="1" applyBorder="1" applyAlignment="1">
      <alignment horizontal="center"/>
    </xf>
    <xf numFmtId="0" fontId="256" fillId="27" borderId="8" xfId="0" applyFont="1" applyFill="1" applyBorder="1" applyAlignment="1">
      <alignment horizontal="center" vertical="center" wrapText="1"/>
    </xf>
    <xf numFmtId="169" fontId="256" fillId="27" borderId="8" xfId="0" applyNumberFormat="1" applyFont="1" applyFill="1" applyBorder="1" applyAlignment="1">
      <alignment horizontal="center" vertical="center" wrapText="1"/>
    </xf>
    <xf numFmtId="169" fontId="256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89" xfId="0" applyNumberFormat="1" applyFont="1" applyFill="1" applyBorder="1" applyAlignment="1">
      <alignment horizontal="center"/>
    </xf>
    <xf numFmtId="0" fontId="217" fillId="0" borderId="173" xfId="0" applyFont="1" applyFill="1" applyBorder="1" applyAlignment="1">
      <alignment horizontal="center" vertical="center" wrapText="1"/>
    </xf>
    <xf numFmtId="0" fontId="217" fillId="0" borderId="173" xfId="0" applyFont="1" applyFill="1" applyBorder="1" applyAlignment="1">
      <alignment horizontal="center" vertical="center"/>
    </xf>
    <xf numFmtId="0" fontId="217" fillId="0" borderId="176" xfId="0" applyFont="1" applyFill="1" applyBorder="1" applyAlignment="1">
      <alignment horizontal="center" vertical="center"/>
    </xf>
    <xf numFmtId="0" fontId="217" fillId="0" borderId="175" xfId="0" applyFont="1" applyFill="1" applyBorder="1" applyAlignment="1">
      <alignment horizontal="center" vertical="center" wrapText="1"/>
    </xf>
    <xf numFmtId="0" fontId="217" fillId="0" borderId="176" xfId="0" applyFont="1" applyFill="1" applyBorder="1" applyAlignment="1">
      <alignment horizontal="center" vertical="center" wrapText="1"/>
    </xf>
    <xf numFmtId="0" fontId="256" fillId="27" borderId="126" xfId="0" applyFont="1" applyFill="1" applyBorder="1" applyAlignment="1">
      <alignment horizontal="center" vertical="center"/>
    </xf>
    <xf numFmtId="0" fontId="256" fillId="27" borderId="129" xfId="0" applyFont="1" applyFill="1" applyBorder="1" applyAlignment="1">
      <alignment horizontal="center" vertical="center"/>
    </xf>
    <xf numFmtId="0" fontId="256" fillId="27" borderId="132" xfId="0" applyFont="1" applyFill="1" applyBorder="1" applyAlignment="1">
      <alignment horizontal="center" vertical="center"/>
    </xf>
    <xf numFmtId="166" fontId="203" fillId="0" borderId="120" xfId="0" applyNumberFormat="1" applyFont="1" applyFill="1" applyBorder="1" applyAlignment="1">
      <alignment horizontal="center" vertical="center" wrapText="1"/>
    </xf>
    <xf numFmtId="166" fontId="203" fillId="0" borderId="27" xfId="0" applyNumberFormat="1" applyFont="1" applyFill="1" applyBorder="1" applyAlignment="1">
      <alignment horizontal="center" vertical="center" wrapText="1"/>
    </xf>
    <xf numFmtId="166" fontId="203" fillId="0" borderId="149" xfId="0" applyNumberFormat="1" applyFont="1" applyFill="1" applyBorder="1" applyAlignment="1">
      <alignment horizontal="center" vertical="center" wrapText="1"/>
    </xf>
    <xf numFmtId="166" fontId="203" fillId="0" borderId="175" xfId="0" applyNumberFormat="1" applyFont="1" applyFill="1" applyBorder="1" applyAlignment="1">
      <alignment horizontal="center" vertical="center" wrapText="1"/>
    </xf>
    <xf numFmtId="166" fontId="203" fillId="0" borderId="173" xfId="0" applyNumberFormat="1" applyFont="1" applyFill="1" applyBorder="1" applyAlignment="1">
      <alignment horizontal="center" vertical="center" wrapText="1"/>
    </xf>
    <xf numFmtId="166" fontId="203" fillId="0" borderId="176" xfId="0" applyNumberFormat="1" applyFont="1" applyFill="1" applyBorder="1" applyAlignment="1">
      <alignment horizontal="center" vertical="center" wrapText="1"/>
    </xf>
    <xf numFmtId="0" fontId="155" fillId="27" borderId="12" xfId="0" applyFont="1" applyFill="1" applyBorder="1" applyAlignment="1">
      <alignment horizontal="center"/>
    </xf>
    <xf numFmtId="0" fontId="155" fillId="27" borderId="141" xfId="0" applyFont="1" applyFill="1" applyBorder="1" applyAlignment="1">
      <alignment horizontal="center"/>
    </xf>
    <xf numFmtId="0" fontId="256" fillId="27" borderId="175" xfId="0" applyFont="1" applyFill="1" applyBorder="1" applyAlignment="1">
      <alignment horizontal="center" vertical="center" wrapText="1"/>
    </xf>
    <xf numFmtId="0" fontId="256" fillId="27" borderId="173" xfId="0" applyFont="1" applyFill="1" applyBorder="1" applyAlignment="1">
      <alignment horizontal="center" vertical="center"/>
    </xf>
    <xf numFmtId="0" fontId="256" fillId="27" borderId="177" xfId="0" applyFont="1" applyFill="1" applyBorder="1" applyAlignment="1">
      <alignment horizontal="center" vertical="center" wrapText="1"/>
    </xf>
    <xf numFmtId="0" fontId="256" fillId="27" borderId="178" xfId="0" applyFont="1" applyFill="1" applyBorder="1" applyAlignment="1">
      <alignment horizontal="center" vertical="center"/>
    </xf>
    <xf numFmtId="0" fontId="256" fillId="27" borderId="63" xfId="0" applyFont="1" applyFill="1" applyBorder="1" applyAlignment="1">
      <alignment horizontal="center" vertical="center" wrapText="1"/>
    </xf>
    <xf numFmtId="0" fontId="256" fillId="27" borderId="50" xfId="0" applyFont="1" applyFill="1" applyBorder="1" applyAlignment="1">
      <alignment horizontal="center" vertical="center"/>
    </xf>
    <xf numFmtId="0" fontId="256" fillId="27" borderId="54" xfId="0" applyFont="1" applyFill="1" applyBorder="1" applyAlignment="1">
      <alignment horizontal="center" vertical="center"/>
    </xf>
    <xf numFmtId="0" fontId="256" fillId="27" borderId="24" xfId="0" applyFont="1" applyFill="1" applyBorder="1" applyAlignment="1">
      <alignment horizontal="center" vertical="center"/>
    </xf>
    <xf numFmtId="0" fontId="256" fillId="27" borderId="31" xfId="0" applyFont="1" applyFill="1" applyBorder="1" applyAlignment="1">
      <alignment horizontal="center" vertical="center"/>
    </xf>
    <xf numFmtId="0" fontId="155" fillId="27" borderId="3" xfId="0" applyFont="1" applyFill="1" applyBorder="1" applyAlignment="1">
      <alignment horizontal="center"/>
    </xf>
    <xf numFmtId="0" fontId="155" fillId="27" borderId="146" xfId="0" applyFont="1" applyFill="1" applyBorder="1" applyAlignment="1">
      <alignment horizontal="center"/>
    </xf>
    <xf numFmtId="0" fontId="256" fillId="27" borderId="177" xfId="0" applyFont="1" applyFill="1" applyBorder="1" applyAlignment="1">
      <alignment horizontal="center" vertical="center"/>
    </xf>
    <xf numFmtId="169" fontId="256" fillId="27" borderId="23" xfId="0" applyNumberFormat="1" applyFont="1" applyFill="1" applyBorder="1" applyAlignment="1">
      <alignment horizontal="center" vertical="center"/>
    </xf>
    <xf numFmtId="169" fontId="256" fillId="27" borderId="66" xfId="0" applyNumberFormat="1" applyFont="1" applyFill="1" applyBorder="1" applyAlignment="1">
      <alignment horizontal="center" vertical="center"/>
    </xf>
    <xf numFmtId="169" fontId="256" fillId="27" borderId="26" xfId="0" applyNumberFormat="1" applyFont="1" applyFill="1" applyBorder="1" applyAlignment="1">
      <alignment horizontal="center" vertical="center"/>
    </xf>
    <xf numFmtId="169" fontId="256" fillId="27" borderId="33" xfId="0" applyNumberFormat="1" applyFont="1" applyFill="1" applyBorder="1" applyAlignment="1">
      <alignment horizontal="center" vertical="center"/>
    </xf>
    <xf numFmtId="0" fontId="217" fillId="0" borderId="177" xfId="0" applyFont="1" applyFill="1" applyBorder="1" applyAlignment="1">
      <alignment horizontal="center" vertical="center" wrapText="1"/>
    </xf>
    <xf numFmtId="0" fontId="217" fillId="0" borderId="178" xfId="0" applyFont="1" applyFill="1" applyBorder="1" applyAlignment="1">
      <alignment horizontal="center" vertical="center"/>
    </xf>
    <xf numFmtId="0" fontId="217" fillId="0" borderId="17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55" fillId="27" borderId="117" xfId="238" applyFont="1" applyFill="1" applyBorder="1" applyAlignment="1" applyProtection="1">
      <alignment horizontal="center" vertical="center" wrapText="1"/>
      <protection hidden="1"/>
    </xf>
    <xf numFmtId="0" fontId="155" fillId="27" borderId="49" xfId="238" applyFont="1" applyFill="1" applyBorder="1" applyAlignment="1" applyProtection="1">
      <alignment horizontal="center" vertical="center"/>
      <protection hidden="1"/>
    </xf>
    <xf numFmtId="0" fontId="155" fillId="27" borderId="61" xfId="238" applyFont="1" applyFill="1" applyBorder="1" applyAlignment="1" applyProtection="1">
      <alignment horizontal="center" vertical="center"/>
      <protection hidden="1"/>
    </xf>
    <xf numFmtId="0" fontId="155" fillId="27" borderId="8" xfId="238" applyFont="1" applyFill="1" applyBorder="1" applyAlignment="1" applyProtection="1">
      <alignment horizontal="center" vertical="center"/>
      <protection hidden="1"/>
    </xf>
    <xf numFmtId="0" fontId="155" fillId="27" borderId="138" xfId="238" applyFont="1" applyFill="1" applyBorder="1" applyAlignment="1" applyProtection="1">
      <alignment horizontal="center" vertical="center"/>
      <protection hidden="1"/>
    </xf>
    <xf numFmtId="0" fontId="217" fillId="31" borderId="110" xfId="236" applyFont="1" applyFill="1" applyBorder="1" applyAlignment="1" applyProtection="1">
      <alignment horizontal="center" vertical="center" wrapText="1"/>
      <protection hidden="1"/>
    </xf>
    <xf numFmtId="0" fontId="217" fillId="31" borderId="185" xfId="236" applyFont="1" applyFill="1" applyBorder="1" applyAlignment="1" applyProtection="1">
      <alignment horizontal="center" vertical="center"/>
      <protection hidden="1"/>
    </xf>
    <xf numFmtId="0" fontId="217" fillId="31" borderId="186" xfId="236" applyFont="1" applyFill="1" applyBorder="1" applyAlignment="1" applyProtection="1">
      <alignment horizontal="center" vertical="center" wrapText="1"/>
      <protection hidden="1"/>
    </xf>
    <xf numFmtId="0" fontId="217" fillId="31" borderId="12" xfId="236" applyFont="1" applyFill="1" applyBorder="1" applyAlignment="1" applyProtection="1">
      <alignment horizontal="center" vertical="center" wrapText="1"/>
      <protection hidden="1"/>
    </xf>
    <xf numFmtId="0" fontId="217" fillId="31" borderId="87" xfId="236" applyFont="1" applyFill="1" applyBorder="1" applyAlignment="1" applyProtection="1">
      <alignment horizontal="center" vertical="center" wrapText="1"/>
      <protection hidden="1"/>
    </xf>
    <xf numFmtId="0" fontId="217" fillId="31" borderId="89" xfId="236" applyFont="1" applyFill="1" applyBorder="1" applyAlignment="1" applyProtection="1">
      <alignment horizontal="center" vertical="center" wrapText="1"/>
      <protection hidden="1"/>
    </xf>
    <xf numFmtId="0" fontId="217" fillId="31" borderId="187" xfId="236" applyFont="1" applyFill="1" applyBorder="1" applyAlignment="1" applyProtection="1">
      <alignment horizontal="center" vertical="center" wrapText="1"/>
      <protection hidden="1"/>
    </xf>
    <xf numFmtId="0" fontId="217" fillId="31" borderId="188" xfId="236" applyFont="1" applyFill="1" applyBorder="1" applyAlignment="1" applyProtection="1">
      <alignment horizontal="center" vertical="center"/>
      <protection hidden="1"/>
    </xf>
    <xf numFmtId="0" fontId="217" fillId="31" borderId="114" xfId="236" applyFont="1" applyFill="1" applyBorder="1" applyAlignment="1" applyProtection="1">
      <alignment horizontal="center" vertical="center"/>
      <protection hidden="1"/>
    </xf>
    <xf numFmtId="0" fontId="217" fillId="31" borderId="114" xfId="236" applyFont="1" applyFill="1" applyBorder="1" applyAlignment="1">
      <alignment horizontal="center" vertical="center"/>
    </xf>
    <xf numFmtId="0" fontId="217" fillId="31" borderId="189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17" fillId="31" borderId="190" xfId="236" applyFont="1" applyFill="1" applyBorder="1" applyAlignment="1" applyProtection="1">
      <alignment horizontal="center" vertical="center"/>
      <protection hidden="1"/>
    </xf>
    <xf numFmtId="0" fontId="217" fillId="31" borderId="184" xfId="236" applyFont="1" applyFill="1" applyBorder="1" applyAlignment="1" applyProtection="1">
      <alignment horizontal="center" vertical="center"/>
      <protection hidden="1"/>
    </xf>
    <xf numFmtId="0" fontId="217" fillId="31" borderId="141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5" fillId="31" borderId="235" xfId="298" applyNumberFormat="1" applyFont="1" applyFill="1" applyBorder="1" applyAlignment="1">
      <alignment horizontal="center" vertical="center"/>
    </xf>
    <xf numFmtId="16" fontId="155" fillId="31" borderId="224" xfId="298" applyNumberFormat="1" applyFont="1" applyFill="1" applyBorder="1" applyAlignment="1">
      <alignment horizontal="center" vertical="center"/>
    </xf>
    <xf numFmtId="16" fontId="155" fillId="31" borderId="236" xfId="298" applyNumberFormat="1" applyFont="1" applyFill="1" applyBorder="1" applyAlignment="1">
      <alignment horizontal="center" vertical="center"/>
    </xf>
    <xf numFmtId="16" fontId="155" fillId="31" borderId="234" xfId="298" applyNumberFormat="1" applyFont="1" applyFill="1" applyBorder="1" applyAlignment="1">
      <alignment horizontal="center" vertical="center" wrapText="1"/>
    </xf>
    <xf numFmtId="16" fontId="155" fillId="31" borderId="237" xfId="298" applyNumberFormat="1" applyFont="1" applyFill="1" applyBorder="1" applyAlignment="1">
      <alignment horizontal="center" vertical="center"/>
    </xf>
    <xf numFmtId="0" fontId="211" fillId="31" borderId="117" xfId="321" applyFont="1" applyFill="1" applyBorder="1" applyAlignment="1">
      <alignment horizontal="center" vertical="center"/>
    </xf>
    <xf numFmtId="0" fontId="211" fillId="31" borderId="49" xfId="321" applyFont="1" applyFill="1" applyBorder="1" applyAlignment="1">
      <alignment horizontal="center" vertical="center"/>
    </xf>
    <xf numFmtId="168" fontId="211" fillId="31" borderId="61" xfId="321" applyNumberFormat="1" applyFont="1" applyFill="1" applyBorder="1" applyAlignment="1">
      <alignment horizontal="center" vertical="center"/>
    </xf>
    <xf numFmtId="168" fontId="211" fillId="31" borderId="138" xfId="321" applyNumberFormat="1" applyFont="1" applyFill="1" applyBorder="1" applyAlignment="1">
      <alignment horizontal="center" vertical="center"/>
    </xf>
    <xf numFmtId="0" fontId="211" fillId="31" borderId="61" xfId="321" applyFont="1" applyFill="1" applyBorder="1" applyAlignment="1">
      <alignment horizontal="center" vertical="center"/>
    </xf>
    <xf numFmtId="0" fontId="211" fillId="31" borderId="8" xfId="321" applyFont="1" applyFill="1" applyBorder="1" applyAlignment="1">
      <alignment horizontal="center" vertical="center"/>
    </xf>
    <xf numFmtId="0" fontId="217" fillId="31" borderId="117" xfId="321" applyFont="1" applyFill="1" applyBorder="1" applyAlignment="1">
      <alignment horizontal="center" vertical="center"/>
    </xf>
    <xf numFmtId="0" fontId="217" fillId="31" borderId="49" xfId="321" applyFont="1" applyFill="1" applyBorder="1" applyAlignment="1">
      <alignment horizontal="center" vertical="center"/>
    </xf>
    <xf numFmtId="168" fontId="211" fillId="31" borderId="235" xfId="321" applyNumberFormat="1" applyFont="1" applyFill="1" applyBorder="1" applyAlignment="1">
      <alignment horizontal="center" vertical="center"/>
    </xf>
    <xf numFmtId="0" fontId="217" fillId="31" borderId="61" xfId="321" applyFont="1" applyFill="1" applyBorder="1" applyAlignment="1">
      <alignment horizontal="center" vertical="center"/>
    </xf>
    <xf numFmtId="0" fontId="217" fillId="31" borderId="8" xfId="321" applyFont="1" applyFill="1" applyBorder="1" applyAlignment="1">
      <alignment horizontal="center" vertical="center"/>
    </xf>
    <xf numFmtId="168" fontId="217" fillId="31" borderId="61" xfId="321" applyNumberFormat="1" applyFont="1" applyFill="1" applyBorder="1" applyAlignment="1">
      <alignment horizontal="center" vertical="center"/>
    </xf>
    <xf numFmtId="168" fontId="217" fillId="31" borderId="235" xfId="321" applyNumberFormat="1" applyFont="1" applyFill="1" applyBorder="1" applyAlignment="1">
      <alignment horizontal="center" vertical="center"/>
    </xf>
    <xf numFmtId="168" fontId="217" fillId="31" borderId="138" xfId="321" applyNumberFormat="1" applyFont="1" applyFill="1" applyBorder="1" applyAlignment="1">
      <alignment horizontal="center" vertical="center"/>
    </xf>
    <xf numFmtId="0" fontId="224" fillId="31" borderId="180" xfId="0" applyFont="1" applyFill="1" applyBorder="1" applyAlignment="1">
      <alignment horizontal="center" vertical="center"/>
    </xf>
    <xf numFmtId="0" fontId="224" fillId="31" borderId="183" xfId="0" applyFont="1" applyFill="1" applyBorder="1" applyAlignment="1">
      <alignment horizontal="center" vertical="center"/>
    </xf>
    <xf numFmtId="0" fontId="224" fillId="31" borderId="128" xfId="0" applyFont="1" applyFill="1" applyBorder="1" applyAlignment="1">
      <alignment horizontal="center" vertical="center"/>
    </xf>
    <xf numFmtId="0" fontId="248" fillId="32" borderId="120" xfId="0" applyFont="1" applyFill="1" applyBorder="1" applyAlignment="1">
      <alignment horizontal="center" vertical="center"/>
    </xf>
    <xf numFmtId="0" fontId="248" fillId="32" borderId="121" xfId="0" applyFont="1" applyFill="1" applyBorder="1" applyAlignment="1">
      <alignment horizontal="center" vertical="center"/>
    </xf>
    <xf numFmtId="0" fontId="248" fillId="32" borderId="117" xfId="0" applyFont="1" applyFill="1" applyBorder="1" applyAlignment="1">
      <alignment horizontal="center" vertical="center"/>
    </xf>
    <xf numFmtId="0" fontId="248" fillId="32" borderId="49" xfId="0" applyFont="1" applyFill="1" applyBorder="1" applyAlignment="1">
      <alignment horizontal="center" vertical="center"/>
    </xf>
    <xf numFmtId="0" fontId="248" fillId="32" borderId="235" xfId="0" applyFont="1" applyFill="1" applyBorder="1" applyAlignment="1">
      <alignment horizontal="center" vertical="center" wrapText="1"/>
    </xf>
    <xf numFmtId="0" fontId="248" fillId="32" borderId="247" xfId="0" applyFont="1" applyFill="1" applyBorder="1" applyAlignment="1">
      <alignment horizontal="center" vertical="center" wrapText="1"/>
    </xf>
    <xf numFmtId="0" fontId="248" fillId="32" borderId="248" xfId="0" applyFont="1" applyFill="1" applyBorder="1" applyAlignment="1">
      <alignment horizontal="center" vertical="center" wrapText="1"/>
    </xf>
    <xf numFmtId="0" fontId="245" fillId="31" borderId="117" xfId="321" applyFont="1" applyFill="1" applyBorder="1" applyAlignment="1">
      <alignment horizontal="center" vertical="center" wrapText="1"/>
    </xf>
    <xf numFmtId="0" fontId="245" fillId="31" borderId="49" xfId="321" applyFont="1" applyFill="1" applyBorder="1" applyAlignment="1">
      <alignment horizontal="center" vertical="center"/>
    </xf>
    <xf numFmtId="0" fontId="245" fillId="31" borderId="24" xfId="321" applyFont="1" applyFill="1" applyBorder="1" applyAlignment="1">
      <alignment horizontal="center" vertical="center"/>
    </xf>
    <xf numFmtId="0" fontId="245" fillId="31" borderId="118" xfId="321" applyFont="1" applyFill="1" applyBorder="1" applyAlignment="1">
      <alignment horizontal="center" vertical="center"/>
    </xf>
    <xf numFmtId="168" fontId="245" fillId="31" borderId="180" xfId="321" applyNumberFormat="1" applyFont="1" applyFill="1" applyBorder="1" applyAlignment="1">
      <alignment horizontal="center" vertical="center"/>
    </xf>
    <xf numFmtId="168" fontId="245" fillId="31" borderId="183" xfId="321" applyNumberFormat="1" applyFont="1" applyFill="1" applyBorder="1" applyAlignment="1">
      <alignment horizontal="center" vertical="center"/>
    </xf>
    <xf numFmtId="168" fontId="245" fillId="31" borderId="128" xfId="321" applyNumberFormat="1" applyFont="1" applyFill="1" applyBorder="1" applyAlignment="1">
      <alignment horizontal="center" vertical="center"/>
    </xf>
    <xf numFmtId="0" fontId="156" fillId="0" borderId="253" xfId="0" quotePrefix="1" applyFont="1" applyFill="1" applyBorder="1" applyAlignment="1">
      <alignment horizontal="center"/>
    </xf>
    <xf numFmtId="0" fontId="156" fillId="0" borderId="243" xfId="0" quotePrefix="1" applyFont="1" applyFill="1" applyBorder="1" applyAlignment="1">
      <alignment horizontal="center"/>
    </xf>
    <xf numFmtId="0" fontId="156" fillId="0" borderId="258" xfId="0" quotePrefix="1" applyFont="1" applyFill="1" applyBorder="1" applyAlignment="1">
      <alignment horizontal="center"/>
    </xf>
    <xf numFmtId="0" fontId="155" fillId="0" borderId="242" xfId="0" applyFont="1" applyBorder="1" applyAlignment="1">
      <alignment horizontal="center"/>
    </xf>
    <xf numFmtId="0" fontId="155" fillId="0" borderId="243" xfId="0" applyFont="1" applyBorder="1" applyAlignment="1">
      <alignment horizontal="center"/>
    </xf>
    <xf numFmtId="0" fontId="155" fillId="0" borderId="245" xfId="0" applyFont="1" applyBorder="1" applyAlignment="1">
      <alignment horizontal="center"/>
    </xf>
    <xf numFmtId="0" fontId="155" fillId="0" borderId="8" xfId="0" applyFont="1" applyBorder="1" applyAlignment="1">
      <alignment horizontal="center"/>
    </xf>
    <xf numFmtId="0" fontId="155" fillId="0" borderId="47" xfId="0" applyFont="1" applyBorder="1" applyAlignment="1">
      <alignment horizontal="center"/>
    </xf>
    <xf numFmtId="0" fontId="211" fillId="31" borderId="228" xfId="236" applyFont="1" applyFill="1" applyBorder="1" applyAlignment="1" applyProtection="1">
      <alignment horizontal="center" vertical="center" wrapText="1"/>
      <protection hidden="1"/>
    </xf>
    <xf numFmtId="0" fontId="211" fillId="31" borderId="229" xfId="236" applyFont="1" applyFill="1" applyBorder="1" applyAlignment="1" applyProtection="1">
      <alignment horizontal="center" vertical="center"/>
      <protection hidden="1"/>
    </xf>
    <xf numFmtId="0" fontId="211" fillId="31" borderId="186" xfId="236" applyFont="1" applyFill="1" applyBorder="1" applyAlignment="1" applyProtection="1">
      <alignment horizontal="center" vertical="center" wrapText="1"/>
      <protection hidden="1"/>
    </xf>
    <xf numFmtId="0" fontId="211" fillId="31" borderId="12" xfId="236" applyFont="1" applyFill="1" applyBorder="1" applyAlignment="1" applyProtection="1">
      <alignment horizontal="center" vertical="center" wrapText="1"/>
      <protection hidden="1"/>
    </xf>
    <xf numFmtId="0" fontId="211" fillId="31" borderId="220" xfId="236" applyFont="1" applyFill="1" applyBorder="1" applyAlignment="1" applyProtection="1">
      <alignment horizontal="center" vertical="center" wrapText="1"/>
      <protection hidden="1"/>
    </xf>
    <xf numFmtId="0" fontId="211" fillId="31" borderId="0" xfId="236" applyFont="1" applyFill="1" applyBorder="1" applyAlignment="1" applyProtection="1">
      <alignment horizontal="center" vertical="center" wrapText="1"/>
      <protection hidden="1"/>
    </xf>
    <xf numFmtId="0" fontId="211" fillId="31" borderId="188" xfId="236" applyFont="1" applyFill="1" applyBorder="1" applyAlignment="1" applyProtection="1">
      <alignment horizontal="center" vertical="center"/>
      <protection hidden="1"/>
    </xf>
    <xf numFmtId="0" fontId="211" fillId="31" borderId="114" xfId="236" applyFont="1" applyFill="1" applyBorder="1" applyAlignment="1" applyProtection="1">
      <alignment horizontal="center" vertical="center"/>
      <protection hidden="1"/>
    </xf>
    <xf numFmtId="0" fontId="211" fillId="31" borderId="114" xfId="236" applyFont="1" applyFill="1" applyBorder="1" applyAlignment="1">
      <alignment horizontal="center" vertical="center"/>
    </xf>
    <xf numFmtId="0" fontId="211" fillId="31" borderId="189" xfId="236" applyFont="1" applyFill="1" applyBorder="1" applyAlignment="1">
      <alignment horizontal="center" vertical="center"/>
    </xf>
    <xf numFmtId="0" fontId="211" fillId="31" borderId="191" xfId="236" applyFont="1" applyFill="1" applyBorder="1" applyAlignment="1" applyProtection="1">
      <alignment horizontal="center" vertical="center"/>
      <protection hidden="1"/>
    </xf>
    <xf numFmtId="0" fontId="211" fillId="31" borderId="192" xfId="236" applyFont="1" applyFill="1" applyBorder="1" applyAlignment="1" applyProtection="1">
      <alignment horizontal="center" vertical="center"/>
      <protection hidden="1"/>
    </xf>
    <xf numFmtId="0" fontId="211" fillId="31" borderId="227" xfId="236" applyFont="1" applyFill="1" applyBorder="1" applyAlignment="1" applyProtection="1">
      <alignment horizontal="center" vertical="center" wrapText="1"/>
      <protection hidden="1"/>
    </xf>
    <xf numFmtId="0" fontId="256" fillId="31" borderId="235" xfId="219" applyFont="1" applyFill="1" applyBorder="1" applyAlignment="1">
      <alignment horizontal="center" vertical="center" wrapText="1"/>
    </xf>
    <xf numFmtId="0" fontId="256" fillId="31" borderId="244" xfId="219" applyFont="1" applyFill="1" applyBorder="1" applyAlignment="1">
      <alignment horizontal="center" vertical="center" wrapText="1"/>
    </xf>
    <xf numFmtId="0" fontId="256" fillId="31" borderId="235" xfId="219" applyFont="1" applyFill="1" applyBorder="1" applyAlignment="1">
      <alignment vertical="center" wrapText="1"/>
    </xf>
    <xf numFmtId="0" fontId="256" fillId="31" borderId="244" xfId="219" applyFont="1" applyFill="1" applyBorder="1" applyAlignment="1">
      <alignment vertical="center" wrapText="1"/>
    </xf>
    <xf numFmtId="0" fontId="256" fillId="31" borderId="236" xfId="219" applyFont="1" applyFill="1" applyBorder="1" applyAlignment="1">
      <alignment horizontal="center" vertical="center" wrapText="1"/>
    </xf>
    <xf numFmtId="0" fontId="256" fillId="31" borderId="238" xfId="219" applyFont="1" applyFill="1" applyBorder="1" applyAlignment="1">
      <alignment horizontal="center" vertical="center" wrapText="1"/>
    </xf>
    <xf numFmtId="0" fontId="256" fillId="31" borderId="234" xfId="219" applyFont="1" applyFill="1" applyBorder="1" applyAlignment="1">
      <alignment vertical="center" wrapText="1"/>
    </xf>
    <xf numFmtId="0" fontId="256" fillId="31" borderId="237" xfId="219" applyFont="1" applyFill="1" applyBorder="1" applyAlignment="1">
      <alignment vertical="center"/>
    </xf>
    <xf numFmtId="0" fontId="256" fillId="31" borderId="244" xfId="219" applyFont="1" applyFill="1" applyBorder="1" applyAlignment="1">
      <alignment horizontal="center" vertical="center"/>
    </xf>
    <xf numFmtId="0" fontId="256" fillId="31" borderId="234" xfId="219" applyFont="1" applyFill="1" applyBorder="1" applyAlignment="1">
      <alignment horizontal="center" vertical="center" wrapText="1"/>
    </xf>
    <xf numFmtId="0" fontId="256" fillId="31" borderId="237" xfId="219" applyFont="1" applyFill="1" applyBorder="1" applyAlignment="1">
      <alignment horizontal="center" vertical="center"/>
    </xf>
    <xf numFmtId="0" fontId="155" fillId="31" borderId="24" xfId="0" applyFont="1" applyFill="1" applyBorder="1" applyAlignment="1">
      <alignment horizontal="center" vertical="center" wrapText="1"/>
    </xf>
    <xf numFmtId="0" fontId="155" fillId="31" borderId="31" xfId="0" applyFont="1" applyFill="1" applyBorder="1" applyAlignment="1">
      <alignment horizontal="center" vertical="center" wrapText="1"/>
    </xf>
    <xf numFmtId="0" fontId="155" fillId="31" borderId="118" xfId="0" applyFont="1" applyFill="1" applyBorder="1" applyAlignment="1">
      <alignment horizontal="center" vertical="center" wrapText="1"/>
    </xf>
    <xf numFmtId="0" fontId="155" fillId="31" borderId="61" xfId="0" applyFont="1" applyFill="1" applyBorder="1" applyAlignment="1">
      <alignment horizontal="center" vertical="center" wrapText="1"/>
    </xf>
    <xf numFmtId="0" fontId="155" fillId="31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55" fillId="31" borderId="120" xfId="0" applyFont="1" applyFill="1" applyBorder="1" applyAlignment="1">
      <alignment horizontal="center" vertical="center" wrapText="1"/>
    </xf>
    <xf numFmtId="0" fontId="155" fillId="31" borderId="27" xfId="0" applyFont="1" applyFill="1" applyBorder="1" applyAlignment="1">
      <alignment horizontal="center" vertical="center" wrapText="1"/>
    </xf>
    <xf numFmtId="0" fontId="155" fillId="31" borderId="121" xfId="0" applyFont="1" applyFill="1" applyBorder="1" applyAlignment="1">
      <alignment horizontal="center" vertical="center" wrapText="1"/>
    </xf>
    <xf numFmtId="0" fontId="155" fillId="31" borderId="117" xfId="0" applyFont="1" applyFill="1" applyBorder="1" applyAlignment="1">
      <alignment horizontal="center" vertical="center" wrapText="1"/>
    </xf>
    <xf numFmtId="0" fontId="155" fillId="31" borderId="49" xfId="0" applyFont="1" applyFill="1" applyBorder="1" applyAlignment="1">
      <alignment horizontal="center" vertical="center" wrapText="1"/>
    </xf>
    <xf numFmtId="0" fontId="255" fillId="30" borderId="120" xfId="0" applyFont="1" applyFill="1" applyBorder="1" applyAlignment="1">
      <alignment horizontal="center" vertical="center" wrapText="1"/>
    </xf>
    <xf numFmtId="0" fontId="255" fillId="30" borderId="27" xfId="0" applyFont="1" applyFill="1" applyBorder="1" applyAlignment="1">
      <alignment horizontal="center" vertical="center" wrapText="1"/>
    </xf>
    <xf numFmtId="0" fontId="255" fillId="30" borderId="121" xfId="0" applyFont="1" applyFill="1" applyBorder="1" applyAlignment="1">
      <alignment horizontal="center" vertical="center" wrapText="1"/>
    </xf>
    <xf numFmtId="0" fontId="255" fillId="30" borderId="24" xfId="0" applyFont="1" applyFill="1" applyBorder="1" applyAlignment="1">
      <alignment horizontal="center" vertical="center" wrapText="1"/>
    </xf>
    <xf numFmtId="0" fontId="255" fillId="30" borderId="31" xfId="0" applyFont="1" applyFill="1" applyBorder="1" applyAlignment="1">
      <alignment horizontal="center" vertical="center" wrapText="1"/>
    </xf>
    <xf numFmtId="0" fontId="255" fillId="30" borderId="118" xfId="0" applyFont="1" applyFill="1" applyBorder="1" applyAlignment="1">
      <alignment horizontal="center" vertical="center" wrapText="1"/>
    </xf>
    <xf numFmtId="0" fontId="255" fillId="30" borderId="25" xfId="0" applyFont="1" applyFill="1" applyBorder="1" applyAlignment="1">
      <alignment horizontal="center" vertical="center" wrapText="1"/>
    </xf>
    <xf numFmtId="0" fontId="255" fillId="30" borderId="32" xfId="0" applyFont="1" applyFill="1" applyBorder="1" applyAlignment="1">
      <alignment horizontal="center" vertical="center" wrapText="1"/>
    </xf>
    <xf numFmtId="0" fontId="255" fillId="30" borderId="25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6" fontId="217" fillId="31" borderId="120" xfId="0" applyNumberFormat="1" applyFont="1" applyFill="1" applyBorder="1" applyAlignment="1">
      <alignment horizontal="center" vertical="center" wrapText="1"/>
    </xf>
    <xf numFmtId="16" fontId="217" fillId="31" borderId="121" xfId="0" applyNumberFormat="1" applyFont="1" applyFill="1" applyBorder="1" applyAlignment="1">
      <alignment horizontal="center" vertical="center" wrapText="1"/>
    </xf>
    <xf numFmtId="16" fontId="217" fillId="31" borderId="24" xfId="0" applyNumberFormat="1" applyFont="1" applyFill="1" applyBorder="1" applyAlignment="1">
      <alignment horizontal="center" vertical="center" wrapText="1"/>
    </xf>
    <xf numFmtId="16" fontId="217" fillId="31" borderId="118" xfId="0" applyNumberFormat="1" applyFont="1" applyFill="1" applyBorder="1" applyAlignment="1">
      <alignment horizontal="center" vertical="center" wrapText="1"/>
    </xf>
    <xf numFmtId="16" fontId="217" fillId="31" borderId="235" xfId="0" applyNumberFormat="1" applyFont="1" applyFill="1" applyBorder="1" applyAlignment="1">
      <alignment horizontal="center" vertical="center" wrapText="1"/>
    </xf>
    <xf numFmtId="16" fontId="217" fillId="31" borderId="138" xfId="0" applyNumberFormat="1" applyFont="1" applyFill="1" applyBorder="1" applyAlignment="1">
      <alignment horizontal="center" vertical="center" wrapText="1"/>
    </xf>
    <xf numFmtId="173" fontId="211" fillId="31" borderId="117" xfId="0" applyNumberFormat="1" applyFont="1" applyFill="1" applyBorder="1" applyAlignment="1">
      <alignment horizontal="center" vertical="center"/>
    </xf>
    <xf numFmtId="173" fontId="211" fillId="31" borderId="49" xfId="0" applyNumberFormat="1" applyFont="1" applyFill="1" applyBorder="1" applyAlignment="1">
      <alignment horizontal="center" vertical="center"/>
    </xf>
    <xf numFmtId="173" fontId="211" fillId="31" borderId="61" xfId="0" applyNumberFormat="1" applyFont="1" applyFill="1" applyBorder="1" applyAlignment="1">
      <alignment horizontal="center" vertical="center"/>
    </xf>
    <xf numFmtId="173" fontId="211" fillId="31" borderId="8" xfId="0" applyNumberFormat="1" applyFont="1" applyFill="1" applyBorder="1" applyAlignment="1">
      <alignment horizontal="center" vertical="center"/>
    </xf>
    <xf numFmtId="173" fontId="211" fillId="31" borderId="59" xfId="0" applyNumberFormat="1" applyFont="1" applyFill="1" applyBorder="1" applyAlignment="1">
      <alignment horizontal="center" vertical="center"/>
    </xf>
    <xf numFmtId="173" fontId="217" fillId="31" borderId="117" xfId="0" applyNumberFormat="1" applyFont="1" applyFill="1" applyBorder="1" applyAlignment="1">
      <alignment horizontal="center" vertical="center"/>
    </xf>
    <xf numFmtId="173" fontId="217" fillId="31" borderId="61" xfId="0" applyNumberFormat="1" applyFont="1" applyFill="1" applyBorder="1" applyAlignment="1">
      <alignment horizontal="center" vertical="center"/>
    </xf>
    <xf numFmtId="173" fontId="217" fillId="31" borderId="138" xfId="0" applyNumberFormat="1" applyFont="1" applyFill="1" applyBorder="1" applyAlignment="1">
      <alignment horizontal="center" vertical="center"/>
    </xf>
    <xf numFmtId="173" fontId="211" fillId="31" borderId="138" xfId="0" applyNumberFormat="1" applyFont="1" applyFill="1" applyBorder="1" applyAlignment="1">
      <alignment horizontal="center" vertical="center"/>
    </xf>
    <xf numFmtId="173" fontId="211" fillId="31" borderId="55" xfId="0" applyNumberFormat="1" applyFont="1" applyFill="1" applyBorder="1" applyAlignment="1">
      <alignment horizontal="center" vertical="center"/>
    </xf>
    <xf numFmtId="173" fontId="211" fillId="31" borderId="180" xfId="0" applyNumberFormat="1" applyFont="1" applyFill="1" applyBorder="1" applyAlignment="1">
      <alignment horizontal="center" vertical="center"/>
    </xf>
    <xf numFmtId="173" fontId="211" fillId="31" borderId="128" xfId="0" applyNumberFormat="1" applyFont="1" applyFill="1" applyBorder="1" applyAlignment="1">
      <alignment horizontal="center" vertical="center"/>
    </xf>
    <xf numFmtId="173" fontId="211" fillId="31" borderId="183" xfId="0" applyNumberFormat="1" applyFont="1" applyFill="1" applyBorder="1" applyAlignment="1">
      <alignment horizontal="center" vertical="center"/>
    </xf>
    <xf numFmtId="49" fontId="255" fillId="30" borderId="255" xfId="0" applyNumberFormat="1" applyFont="1" applyFill="1" applyBorder="1" applyAlignment="1">
      <alignment horizontal="center" vertical="center"/>
    </xf>
    <xf numFmtId="49" fontId="255" fillId="30" borderId="255" xfId="0" applyNumberFormat="1" applyFont="1" applyFill="1" applyBorder="1" applyAlignment="1">
      <alignment horizontal="center" vertical="center" wrapText="1"/>
    </xf>
    <xf numFmtId="207" fontId="224" fillId="31" borderId="247" xfId="323" applyNumberFormat="1" applyFont="1" applyFill="1" applyBorder="1" applyAlignment="1">
      <alignment horizontal="center" vertical="center"/>
    </xf>
    <xf numFmtId="207" fontId="224" fillId="31" borderId="246" xfId="323" applyNumberFormat="1" applyFont="1" applyFill="1" applyBorder="1" applyAlignment="1">
      <alignment horizontal="center" vertical="center"/>
    </xf>
    <xf numFmtId="207" fontId="224" fillId="31" borderId="248" xfId="323" applyNumberFormat="1" applyFont="1" applyFill="1" applyBorder="1" applyAlignment="1">
      <alignment horizontal="center" vertical="center"/>
    </xf>
    <xf numFmtId="0" fontId="224" fillId="31" borderId="234" xfId="323" applyFont="1" applyFill="1" applyBorder="1" applyAlignment="1">
      <alignment horizontal="center" vertical="center"/>
    </xf>
    <xf numFmtId="0" fontId="224" fillId="31" borderId="237" xfId="323" applyFont="1" applyFill="1" applyBorder="1" applyAlignment="1">
      <alignment horizontal="center" vertical="center"/>
    </xf>
    <xf numFmtId="0" fontId="224" fillId="31" borderId="246" xfId="323" applyFont="1" applyFill="1" applyBorder="1" applyAlignment="1">
      <alignment horizontal="center" vertical="center"/>
    </xf>
    <xf numFmtId="0" fontId="224" fillId="31" borderId="243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24" fillId="31" borderId="117" xfId="323" applyFont="1" applyFill="1" applyBorder="1" applyAlignment="1">
      <alignment horizontal="center" vertical="center"/>
    </xf>
    <xf numFmtId="0" fontId="224" fillId="31" borderId="49" xfId="323" applyFont="1" applyFill="1" applyBorder="1" applyAlignment="1">
      <alignment horizontal="center" vertical="center"/>
    </xf>
    <xf numFmtId="0" fontId="224" fillId="31" borderId="61" xfId="323" applyFont="1" applyFill="1" applyBorder="1" applyAlignment="1">
      <alignment horizontal="center" vertical="center"/>
    </xf>
    <xf numFmtId="0" fontId="224" fillId="31" borderId="8" xfId="323" applyFont="1" applyFill="1" applyBorder="1" applyAlignment="1">
      <alignment horizontal="center" vertical="center"/>
    </xf>
    <xf numFmtId="0" fontId="211" fillId="31" borderId="49" xfId="0" applyFont="1" applyFill="1" applyBorder="1" applyAlignment="1">
      <alignment horizontal="center" vertical="center"/>
    </xf>
    <xf numFmtId="0" fontId="211" fillId="31" borderId="56" xfId="0" applyFont="1" applyFill="1" applyBorder="1" applyAlignment="1">
      <alignment horizontal="center" vertical="center"/>
    </xf>
    <xf numFmtId="0" fontId="211" fillId="31" borderId="118" xfId="0" applyFont="1" applyFill="1" applyBorder="1" applyAlignment="1">
      <alignment horizontal="center" vertical="center"/>
    </xf>
    <xf numFmtId="0" fontId="243" fillId="0" borderId="0" xfId="0" applyFont="1" applyBorder="1" applyAlignment="1">
      <alignment horizontal="center" vertical="center"/>
    </xf>
    <xf numFmtId="173" fontId="211" fillId="31" borderId="126" xfId="0" applyNumberFormat="1" applyFont="1" applyFill="1" applyBorder="1" applyAlignment="1">
      <alignment horizontal="center" vertical="center"/>
    </xf>
    <xf numFmtId="0" fontId="211" fillId="31" borderId="8" xfId="0" applyFont="1" applyFill="1" applyBorder="1" applyAlignment="1">
      <alignment horizontal="center" vertical="center"/>
    </xf>
    <xf numFmtId="0" fontId="211" fillId="31" borderId="47" xfId="0" applyFont="1" applyFill="1" applyBorder="1" applyAlignment="1">
      <alignment horizontal="center" vertical="center"/>
    </xf>
    <xf numFmtId="173" fontId="211" fillId="31" borderId="177" xfId="0" applyNumberFormat="1" applyFont="1" applyFill="1" applyBorder="1" applyAlignment="1">
      <alignment horizontal="center" vertical="center"/>
    </xf>
    <xf numFmtId="173" fontId="211" fillId="31" borderId="12" xfId="0" applyNumberFormat="1" applyFont="1" applyFill="1" applyBorder="1" applyAlignment="1">
      <alignment horizontal="center" vertical="center"/>
    </xf>
    <xf numFmtId="173" fontId="211" fillId="31" borderId="141" xfId="0" applyNumberFormat="1" applyFont="1" applyFill="1" applyBorder="1" applyAlignment="1">
      <alignment horizontal="center" vertical="center"/>
    </xf>
    <xf numFmtId="0" fontId="211" fillId="31" borderId="117" xfId="0" applyFont="1" applyFill="1" applyBorder="1" applyAlignment="1">
      <alignment horizontal="center" vertical="center"/>
    </xf>
    <xf numFmtId="0" fontId="211" fillId="31" borderId="24" xfId="0" applyFont="1" applyFill="1" applyBorder="1" applyAlignment="1">
      <alignment horizontal="center" vertical="center"/>
    </xf>
    <xf numFmtId="0" fontId="211" fillId="31" borderId="61" xfId="0" applyFont="1" applyFill="1" applyBorder="1" applyAlignment="1">
      <alignment horizontal="center" vertical="center"/>
    </xf>
    <xf numFmtId="0" fontId="211" fillId="31" borderId="138" xfId="0" applyFont="1" applyFill="1" applyBorder="1" applyAlignment="1">
      <alignment horizontal="center" vertical="center"/>
    </xf>
    <xf numFmtId="0" fontId="211" fillId="31" borderId="8" xfId="0" applyFont="1" applyFill="1" applyBorder="1" applyAlignment="1">
      <alignment horizontal="center" wrapText="1"/>
    </xf>
    <xf numFmtId="0" fontId="211" fillId="31" borderId="47" xfId="0" applyFont="1" applyFill="1" applyBorder="1" applyAlignment="1">
      <alignment horizontal="center"/>
    </xf>
    <xf numFmtId="0" fontId="250" fillId="0" borderId="14" xfId="0" applyFont="1" applyBorder="1" applyAlignment="1">
      <alignment horizontal="center" vertical="center"/>
    </xf>
    <xf numFmtId="0" fontId="213" fillId="31" borderId="117" xfId="0" applyFont="1" applyFill="1" applyBorder="1" applyAlignment="1">
      <alignment horizontal="center" vertical="center" wrapText="1"/>
    </xf>
    <xf numFmtId="0" fontId="213" fillId="31" borderId="49" xfId="0" applyFont="1" applyFill="1" applyBorder="1" applyAlignment="1">
      <alignment horizontal="center" vertical="center"/>
    </xf>
    <xf numFmtId="0" fontId="213" fillId="31" borderId="61" xfId="0" applyFont="1" applyFill="1" applyBorder="1" applyAlignment="1">
      <alignment horizontal="center" vertical="center"/>
    </xf>
    <xf numFmtId="0" fontId="213" fillId="31" borderId="8" xfId="0" applyFont="1" applyFill="1" applyBorder="1" applyAlignment="1">
      <alignment horizontal="center" vertical="center"/>
    </xf>
    <xf numFmtId="0" fontId="213" fillId="31" borderId="61" xfId="0" applyFont="1" applyFill="1" applyBorder="1" applyAlignment="1">
      <alignment horizontal="center"/>
    </xf>
    <xf numFmtId="0" fontId="213" fillId="31" borderId="138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59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28</xdr:row>
      <xdr:rowOff>76200</xdr:rowOff>
    </xdr:from>
    <xdr:to>
      <xdr:col>4</xdr:col>
      <xdr:colOff>123825</xdr:colOff>
      <xdr:row>28</xdr:row>
      <xdr:rowOff>76200</xdr:rowOff>
    </xdr:to>
    <xdr:sp macro="" textlink="">
      <xdr:nvSpPr>
        <xdr:cNvPr id="120" name="Line 4">
          <a:extLst>
            <a:ext uri="{FF2B5EF4-FFF2-40B4-BE49-F238E27FC236}">
              <a16:creationId xmlns:a16="http://schemas.microsoft.com/office/drawing/2014/main" id="{8FBC92DC-9EB6-4383-8970-1CFBE5AD3E61}"/>
            </a:ext>
          </a:extLst>
        </xdr:cNvPr>
        <xdr:cNvSpPr>
          <a:spLocks noChangeShapeType="1"/>
        </xdr:cNvSpPr>
      </xdr:nvSpPr>
      <xdr:spPr bwMode="auto">
        <a:xfrm>
          <a:off x="5486400" y="663892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28</xdr:row>
      <xdr:rowOff>95250</xdr:rowOff>
    </xdr:from>
    <xdr:to>
      <xdr:col>5</xdr:col>
      <xdr:colOff>1276350</xdr:colOff>
      <xdr:row>28</xdr:row>
      <xdr:rowOff>95250</xdr:rowOff>
    </xdr:to>
    <xdr:sp macro="" textlink="">
      <xdr:nvSpPr>
        <xdr:cNvPr id="121" name="Line 5">
          <a:extLst>
            <a:ext uri="{FF2B5EF4-FFF2-40B4-BE49-F238E27FC236}">
              <a16:creationId xmlns:a16="http://schemas.microsoft.com/office/drawing/2014/main" id="{3926DB78-4F88-4DE3-872B-AC12EED8B020}"/>
            </a:ext>
          </a:extLst>
        </xdr:cNvPr>
        <xdr:cNvSpPr>
          <a:spLocks noChangeShapeType="1"/>
        </xdr:cNvSpPr>
      </xdr:nvSpPr>
      <xdr:spPr bwMode="auto">
        <a:xfrm>
          <a:off x="8096250" y="665797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29</xdr:row>
      <xdr:rowOff>19050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29</xdr:row>
      <xdr:rowOff>19050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</xdr:row>
      <xdr:rowOff>0</xdr:rowOff>
    </xdr:from>
    <xdr:to>
      <xdr:col>4</xdr:col>
      <xdr:colOff>9525</xdr:colOff>
      <xdr:row>5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4</xdr:row>
      <xdr:rowOff>0</xdr:rowOff>
    </xdr:from>
    <xdr:to>
      <xdr:col>4</xdr:col>
      <xdr:colOff>9525</xdr:colOff>
      <xdr:row>5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142875</xdr:rowOff>
    </xdr:from>
    <xdr:to>
      <xdr:col>4</xdr:col>
      <xdr:colOff>0</xdr:colOff>
      <xdr:row>4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4</xdr:row>
      <xdr:rowOff>0</xdr:rowOff>
    </xdr:from>
    <xdr:to>
      <xdr:col>5</xdr:col>
      <xdr:colOff>9525</xdr:colOff>
      <xdr:row>5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</xdr:row>
      <xdr:rowOff>0</xdr:rowOff>
    </xdr:from>
    <xdr:to>
      <xdr:col>5</xdr:col>
      <xdr:colOff>9525</xdr:colOff>
      <xdr:row>5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142875</xdr:rowOff>
    </xdr:from>
    <xdr:to>
      <xdr:col>5</xdr:col>
      <xdr:colOff>0</xdr:colOff>
      <xdr:row>4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4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4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4</xdr:row>
      <xdr:rowOff>0</xdr:rowOff>
    </xdr:from>
    <xdr:to>
      <xdr:col>8</xdr:col>
      <xdr:colOff>9525</xdr:colOff>
      <xdr:row>5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4</xdr:row>
      <xdr:rowOff>0</xdr:rowOff>
    </xdr:from>
    <xdr:to>
      <xdr:col>8</xdr:col>
      <xdr:colOff>9525</xdr:colOff>
      <xdr:row>5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4</xdr:row>
      <xdr:rowOff>142875</xdr:rowOff>
    </xdr:from>
    <xdr:to>
      <xdr:col>8</xdr:col>
      <xdr:colOff>0</xdr:colOff>
      <xdr:row>4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257175</xdr:rowOff>
    </xdr:from>
    <xdr:to>
      <xdr:col>10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990600</xdr:colOff>
      <xdr:row>4</xdr:row>
      <xdr:rowOff>266700</xdr:rowOff>
    </xdr:from>
    <xdr:to>
      <xdr:col>9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990600</xdr:colOff>
      <xdr:row>5</xdr:row>
      <xdr:rowOff>266700</xdr:rowOff>
    </xdr:from>
    <xdr:to>
      <xdr:col>8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Normal="100" zoomScaleSheetLayoutView="100" workbookViewId="0">
      <selection activeCell="A70" sqref="A70"/>
    </sheetView>
  </sheetViews>
  <sheetFormatPr defaultRowHeight="12.75"/>
  <cols>
    <col min="1" max="10" width="9.140625" style="65"/>
    <col min="11" max="13" width="9.140625" style="65" customWidth="1"/>
    <col min="14" max="16384" width="9.140625" style="65"/>
  </cols>
  <sheetData>
    <row r="1" spans="1:12" ht="13.5" thickTop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2" ht="30">
      <c r="A4" s="93" t="s">
        <v>157</v>
      </c>
      <c r="B4" s="67"/>
      <c r="C4" s="67"/>
      <c r="E4" s="67"/>
      <c r="F4" s="67"/>
      <c r="G4" s="67"/>
      <c r="H4" s="67"/>
      <c r="I4" s="67"/>
      <c r="J4" s="67"/>
      <c r="K4" s="67"/>
      <c r="L4" s="68"/>
    </row>
    <row r="5" spans="1:12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1:12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</row>
    <row r="8" spans="1:12">
      <c r="A8" s="69" t="s">
        <v>50</v>
      </c>
      <c r="B8" s="67"/>
      <c r="C8" s="67"/>
      <c r="D8" s="67"/>
      <c r="E8" s="70" t="s">
        <v>53</v>
      </c>
      <c r="F8" s="67"/>
      <c r="G8" s="67"/>
      <c r="H8" s="67"/>
      <c r="I8" s="67"/>
      <c r="J8" s="67"/>
      <c r="K8" s="67"/>
      <c r="L8" s="68"/>
    </row>
    <row r="9" spans="1:12">
      <c r="A9" s="71" t="s">
        <v>51</v>
      </c>
      <c r="B9" s="67"/>
      <c r="C9" s="67"/>
      <c r="D9" s="67"/>
      <c r="E9" s="72" t="s">
        <v>56</v>
      </c>
      <c r="F9" s="67"/>
      <c r="G9" s="67"/>
      <c r="H9" s="67"/>
      <c r="I9" s="67"/>
      <c r="J9" s="67"/>
      <c r="K9" s="67"/>
      <c r="L9" s="68"/>
    </row>
    <row r="10" spans="1:12">
      <c r="A10" s="71" t="s">
        <v>52</v>
      </c>
      <c r="B10" s="67"/>
      <c r="C10" s="67"/>
      <c r="D10" s="67"/>
      <c r="E10" s="72" t="s">
        <v>57</v>
      </c>
      <c r="F10" s="67"/>
      <c r="G10" s="67" t="s">
        <v>572</v>
      </c>
      <c r="H10" s="67"/>
      <c r="I10" s="67"/>
      <c r="J10" s="67"/>
      <c r="K10" s="67"/>
      <c r="L10" s="68"/>
    </row>
    <row r="11" spans="1:12">
      <c r="A11" s="66"/>
      <c r="B11" s="67"/>
      <c r="C11" s="67"/>
      <c r="D11" s="67"/>
      <c r="E11" s="67"/>
      <c r="F11" s="67"/>
      <c r="G11" s="67" t="s">
        <v>573</v>
      </c>
      <c r="H11" s="67"/>
      <c r="I11" s="67"/>
      <c r="J11" s="67"/>
      <c r="K11" s="67"/>
      <c r="L11" s="68"/>
    </row>
    <row r="12" spans="1:12">
      <c r="A12" s="69" t="s">
        <v>158</v>
      </c>
      <c r="B12" s="67"/>
      <c r="C12" s="67"/>
      <c r="D12" s="70" t="s">
        <v>54</v>
      </c>
      <c r="E12" s="67"/>
      <c r="F12" s="67"/>
      <c r="G12" s="70" t="s">
        <v>55</v>
      </c>
      <c r="H12" s="67"/>
      <c r="I12" s="67"/>
      <c r="J12" s="67"/>
      <c r="K12" s="67"/>
      <c r="L12" s="68"/>
    </row>
    <row r="13" spans="1:12">
      <c r="A13" s="71" t="s">
        <v>159</v>
      </c>
      <c r="B13" s="67"/>
      <c r="C13" s="67"/>
      <c r="D13" s="72" t="s">
        <v>90</v>
      </c>
      <c r="E13" s="67"/>
      <c r="F13" s="67"/>
      <c r="G13" s="72" t="s">
        <v>93</v>
      </c>
      <c r="H13" s="67"/>
      <c r="I13" s="67"/>
      <c r="J13" s="67"/>
      <c r="K13" s="67"/>
      <c r="L13" s="68"/>
    </row>
    <row r="14" spans="1:12">
      <c r="A14" s="71" t="s">
        <v>160</v>
      </c>
      <c r="B14" s="67"/>
      <c r="C14" s="67"/>
      <c r="D14" s="72" t="s">
        <v>91</v>
      </c>
      <c r="E14" s="67"/>
      <c r="F14" s="67"/>
      <c r="G14" s="72" t="s">
        <v>92</v>
      </c>
      <c r="H14" s="67"/>
      <c r="I14" s="67"/>
      <c r="J14" s="67"/>
      <c r="K14" s="67"/>
      <c r="L14" s="68"/>
    </row>
    <row r="15" spans="1:12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ht="43.5" customHeight="1">
      <c r="A17" s="1185" t="s">
        <v>58</v>
      </c>
      <c r="B17" s="1186"/>
      <c r="C17" s="1186"/>
      <c r="D17" s="1186"/>
      <c r="E17" s="1186"/>
      <c r="F17" s="1186"/>
      <c r="G17" s="1186"/>
      <c r="H17" s="1186"/>
      <c r="I17" s="1186"/>
      <c r="J17" s="1186"/>
      <c r="K17" s="1186"/>
      <c r="L17" s="1187"/>
    </row>
    <row r="18" spans="1:1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ht="25.5" customHeight="1">
      <c r="A19" s="1182" t="s">
        <v>73</v>
      </c>
      <c r="B19" s="1183"/>
      <c r="C19" s="1183"/>
      <c r="D19" s="1183"/>
      <c r="E19" s="1183"/>
      <c r="F19" s="1183"/>
      <c r="G19" s="1183"/>
      <c r="H19" s="1183"/>
      <c r="I19" s="1183"/>
      <c r="J19" s="1183"/>
      <c r="K19" s="1183"/>
      <c r="L19" s="1184"/>
    </row>
    <row r="20" spans="1:12" ht="25.5">
      <c r="A20" s="66"/>
      <c r="B20" s="67"/>
      <c r="C20" s="67"/>
      <c r="D20" s="73"/>
      <c r="E20" s="74" t="s">
        <v>63</v>
      </c>
      <c r="F20" s="67"/>
      <c r="G20" s="166" t="s">
        <v>64</v>
      </c>
      <c r="H20" s="67"/>
      <c r="I20" s="67"/>
      <c r="J20" s="67"/>
      <c r="K20" s="67"/>
      <c r="L20" s="68"/>
    </row>
    <row r="21" spans="1:12" s="78" customFormat="1" ht="15">
      <c r="A21" s="75"/>
      <c r="B21" s="76"/>
      <c r="C21" s="74"/>
      <c r="D21" s="76"/>
      <c r="E21" s="90" t="s">
        <v>168</v>
      </c>
      <c r="F21" s="89"/>
      <c r="G21" s="90" t="s">
        <v>185</v>
      </c>
      <c r="H21" s="76"/>
      <c r="I21" s="76"/>
      <c r="J21" s="76"/>
      <c r="K21" s="76"/>
      <c r="L21" s="77"/>
    </row>
    <row r="22" spans="1:12" s="78" customFormat="1" ht="15">
      <c r="A22" s="75"/>
      <c r="B22" s="76"/>
      <c r="C22" s="74" t="s">
        <v>60</v>
      </c>
      <c r="D22" s="76"/>
      <c r="E22" s="76"/>
      <c r="F22" s="90"/>
      <c r="G22" s="76"/>
      <c r="H22" s="76"/>
      <c r="I22" s="166" t="s">
        <v>65</v>
      </c>
      <c r="J22" s="76"/>
      <c r="K22" s="76"/>
      <c r="L22" s="77"/>
    </row>
    <row r="23" spans="1:12" s="78" customFormat="1" ht="15">
      <c r="A23" s="75"/>
      <c r="B23" s="76"/>
      <c r="C23" s="90" t="s">
        <v>309</v>
      </c>
      <c r="D23" s="76"/>
      <c r="E23" s="171" t="s">
        <v>112</v>
      </c>
      <c r="F23" s="76"/>
      <c r="G23" s="76"/>
      <c r="H23" s="76"/>
      <c r="I23" s="1179" t="s">
        <v>219</v>
      </c>
      <c r="J23" s="1179"/>
      <c r="K23" s="76"/>
      <c r="L23" s="77"/>
    </row>
    <row r="24" spans="1:12" s="78" customFormat="1" ht="15">
      <c r="A24" s="75"/>
      <c r="B24" s="76"/>
      <c r="C24" s="76"/>
      <c r="D24" s="76"/>
      <c r="E24" s="90" t="s">
        <v>199</v>
      </c>
      <c r="F24" s="74"/>
      <c r="G24" s="76"/>
      <c r="H24" s="76"/>
      <c r="I24" s="76"/>
      <c r="J24" s="76"/>
      <c r="K24" s="76"/>
      <c r="L24" s="77"/>
    </row>
    <row r="25" spans="1:12" s="78" customFormat="1" ht="15">
      <c r="A25" s="75"/>
      <c r="B25" s="171" t="s">
        <v>62</v>
      </c>
      <c r="C25" s="76"/>
      <c r="D25" s="76"/>
      <c r="E25" s="76"/>
      <c r="F25" s="1180"/>
      <c r="G25" s="1180"/>
      <c r="H25" s="79"/>
      <c r="J25" s="76"/>
      <c r="K25" s="79" t="s">
        <v>66</v>
      </c>
      <c r="L25" s="77"/>
    </row>
    <row r="26" spans="1:12" s="78" customFormat="1" ht="15.75" customHeight="1">
      <c r="A26" s="75"/>
      <c r="B26" s="80" t="s">
        <v>250</v>
      </c>
      <c r="C26" s="76"/>
      <c r="D26" s="165" t="s">
        <v>108</v>
      </c>
      <c r="E26" s="76"/>
      <c r="F26" s="165" t="s">
        <v>222</v>
      </c>
      <c r="G26" s="76"/>
      <c r="H26" s="155" t="s">
        <v>175</v>
      </c>
      <c r="J26" s="76"/>
      <c r="K26" s="1178" t="s">
        <v>147</v>
      </c>
      <c r="L26" s="1188"/>
    </row>
    <row r="27" spans="1:12" s="78" customFormat="1" ht="15">
      <c r="A27" s="75"/>
      <c r="B27" s="76"/>
      <c r="C27" s="165"/>
      <c r="D27" s="1179" t="s">
        <v>190</v>
      </c>
      <c r="E27" s="1179"/>
      <c r="F27" s="1179" t="s">
        <v>221</v>
      </c>
      <c r="G27" s="1179"/>
      <c r="H27" s="84" t="s">
        <v>176</v>
      </c>
      <c r="I27" s="76"/>
      <c r="J27" s="76"/>
      <c r="K27" s="76"/>
      <c r="L27" s="77"/>
    </row>
    <row r="28" spans="1:12" s="78" customFormat="1" ht="15">
      <c r="A28" s="92" t="s">
        <v>61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91" t="s">
        <v>67</v>
      </c>
    </row>
    <row r="29" spans="1:12" s="78" customFormat="1" ht="15">
      <c r="A29" s="82" t="s">
        <v>149</v>
      </c>
      <c r="B29" s="76"/>
      <c r="C29" s="166" t="s">
        <v>88</v>
      </c>
      <c r="D29" s="76"/>
      <c r="E29" s="74"/>
      <c r="F29" s="79" t="s">
        <v>59</v>
      </c>
      <c r="G29" s="76"/>
      <c r="H29" s="79" t="s">
        <v>181</v>
      </c>
      <c r="I29" s="155"/>
      <c r="J29" s="76"/>
      <c r="K29" s="76"/>
      <c r="L29" s="83" t="s">
        <v>125</v>
      </c>
    </row>
    <row r="30" spans="1:12" s="78" customFormat="1" ht="15">
      <c r="A30" s="81" t="s">
        <v>148</v>
      </c>
      <c r="B30" s="76"/>
      <c r="C30" s="1178" t="s">
        <v>183</v>
      </c>
      <c r="D30" s="1178"/>
      <c r="E30" s="76"/>
      <c r="F30" s="76"/>
      <c r="G30" s="76"/>
      <c r="H30" s="84"/>
      <c r="I30" s="84"/>
      <c r="J30" s="76"/>
      <c r="K30" s="76"/>
      <c r="L30" s="77"/>
    </row>
    <row r="31" spans="1:12" s="78" customFormat="1" ht="15">
      <c r="A31" s="80" t="s">
        <v>117</v>
      </c>
      <c r="B31" s="90"/>
      <c r="C31" s="76"/>
      <c r="D31" s="76"/>
      <c r="E31" s="76"/>
      <c r="F31" s="76"/>
      <c r="G31" s="79" t="s">
        <v>220</v>
      </c>
      <c r="H31" s="76"/>
      <c r="I31" s="76"/>
      <c r="J31" s="76"/>
      <c r="K31" s="166" t="s">
        <v>251</v>
      </c>
      <c r="L31" s="77"/>
    </row>
    <row r="32" spans="1:12" s="78" customFormat="1" ht="15">
      <c r="A32" s="75"/>
      <c r="B32" s="76"/>
      <c r="C32" s="76"/>
      <c r="D32" s="165"/>
      <c r="E32" s="163" t="s">
        <v>198</v>
      </c>
      <c r="F32" s="162"/>
      <c r="G32" s="167"/>
      <c r="H32" s="76"/>
      <c r="I32" s="163"/>
      <c r="J32" s="162"/>
      <c r="K32" s="90" t="s">
        <v>308</v>
      </c>
      <c r="L32" s="77"/>
    </row>
    <row r="33" spans="1:12" s="78" customFormat="1" ht="15">
      <c r="A33" s="75"/>
      <c r="B33" s="79" t="s">
        <v>85</v>
      </c>
      <c r="C33" s="76"/>
      <c r="D33" s="167" t="s">
        <v>182</v>
      </c>
      <c r="E33" s="90"/>
      <c r="H33" s="163" t="s">
        <v>191</v>
      </c>
      <c r="I33" s="163"/>
      <c r="J33" s="164"/>
      <c r="K33" s="76"/>
      <c r="L33" s="77"/>
    </row>
    <row r="34" spans="1:12" s="78" customFormat="1" ht="15.75" customHeight="1">
      <c r="A34" s="75"/>
      <c r="B34" s="1178" t="s">
        <v>107</v>
      </c>
      <c r="C34" s="1178"/>
      <c r="D34" s="76"/>
      <c r="E34" s="76"/>
      <c r="G34" s="1178" t="s">
        <v>150</v>
      </c>
      <c r="H34" s="1178"/>
      <c r="I34" s="90"/>
      <c r="J34" s="166" t="s">
        <v>68</v>
      </c>
      <c r="K34" s="76"/>
      <c r="L34" s="77"/>
    </row>
    <row r="35" spans="1:12" s="78" customFormat="1" ht="15">
      <c r="A35" s="75"/>
      <c r="B35" s="76"/>
      <c r="C35" s="76"/>
      <c r="D35" s="76"/>
      <c r="E35" s="76"/>
      <c r="F35" s="163" t="s">
        <v>200</v>
      </c>
      <c r="G35" s="76"/>
      <c r="H35" s="76"/>
      <c r="I35" s="76"/>
      <c r="J35" s="90" t="s">
        <v>197</v>
      </c>
      <c r="K35" s="76"/>
      <c r="L35" s="77"/>
    </row>
    <row r="36" spans="1:12" s="78" customFormat="1" ht="15">
      <c r="A36" s="75"/>
      <c r="B36" s="76"/>
      <c r="C36" s="74" t="s">
        <v>72</v>
      </c>
      <c r="D36" s="76"/>
      <c r="E36" s="76"/>
      <c r="F36" s="164" t="s">
        <v>201</v>
      </c>
      <c r="G36" s="164"/>
      <c r="H36" s="549"/>
      <c r="I36" s="163" t="s">
        <v>69</v>
      </c>
      <c r="J36" s="76"/>
      <c r="K36" s="76"/>
      <c r="L36" s="77"/>
    </row>
    <row r="37" spans="1:12" s="78" customFormat="1" ht="15">
      <c r="A37" s="75"/>
      <c r="B37" s="76"/>
      <c r="C37" s="1178" t="s">
        <v>146</v>
      </c>
      <c r="D37" s="1178"/>
      <c r="E37" s="76"/>
      <c r="F37" s="76"/>
      <c r="G37" s="76"/>
      <c r="H37" s="167" t="s">
        <v>377</v>
      </c>
      <c r="I37" s="1178"/>
      <c r="J37" s="1178"/>
      <c r="K37" s="76"/>
      <c r="L37" s="77"/>
    </row>
    <row r="38" spans="1:12" s="78" customFormat="1" ht="15">
      <c r="A38" s="75"/>
      <c r="B38" s="76"/>
      <c r="C38" s="76"/>
      <c r="D38" s="76"/>
      <c r="E38" s="1181" t="s">
        <v>71</v>
      </c>
      <c r="F38" s="1181"/>
      <c r="G38" s="1181" t="s">
        <v>70</v>
      </c>
      <c r="H38" s="1181"/>
      <c r="I38" s="76"/>
      <c r="J38" s="76"/>
      <c r="K38" s="76"/>
      <c r="L38" s="77"/>
    </row>
    <row r="39" spans="1:12">
      <c r="A39" s="66"/>
      <c r="B39" s="67"/>
      <c r="C39" s="67"/>
      <c r="D39" s="67"/>
      <c r="E39" s="1178" t="s">
        <v>195</v>
      </c>
      <c r="F39" s="1178"/>
      <c r="G39" s="1178" t="s">
        <v>172</v>
      </c>
      <c r="H39" s="1178"/>
      <c r="I39" s="67"/>
      <c r="J39" s="67"/>
      <c r="K39" s="67"/>
      <c r="L39" s="68"/>
    </row>
    <row r="40" spans="1:12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8"/>
    </row>
    <row r="41" spans="1:1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  <row r="42" spans="1:12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8"/>
    </row>
    <row r="43" spans="1:12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8"/>
    </row>
    <row r="44" spans="1:12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8"/>
    </row>
    <row r="45" spans="1:12" ht="24.75" customHeight="1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8"/>
    </row>
    <row r="46" spans="1:12" ht="0.75" customHeight="1" thickBot="1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7"/>
    </row>
    <row r="47" spans="1:12" ht="5.25" hidden="1" customHeight="1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8"/>
    </row>
    <row r="48" spans="1:12" ht="13.5" hidden="1" thickTop="1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8"/>
    </row>
    <row r="49" spans="1:12" ht="13.5" hidden="1" thickTop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</row>
    <row r="50" spans="1:12" ht="13.5" hidden="1" thickTop="1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8"/>
    </row>
    <row r="51" spans="1:12" ht="13.5" hidden="1" thickTop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8"/>
    </row>
    <row r="52" spans="1:12" ht="0.75" hidden="1" customHeight="1" thickTop="1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8"/>
    </row>
    <row r="53" spans="1:12" ht="0.75" customHeight="1" thickTop="1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8"/>
    </row>
    <row r="54" spans="1:12" ht="2.25" customHeight="1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8"/>
    </row>
    <row r="55" spans="1:12" ht="13.5" thickBot="1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7"/>
    </row>
    <row r="56" spans="1:12" ht="2.25" customHeight="1" thickTop="1"/>
  </sheetData>
  <mergeCells count="16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I23:J23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24"/>
  <sheetViews>
    <sheetView workbookViewId="0">
      <selection activeCell="A45" sqref="A45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7" width="16.7109375" customWidth="1"/>
    <col min="8" max="8" width="18.28515625" customWidth="1"/>
    <col min="9" max="9" width="16.42578125" customWidth="1"/>
    <col min="10" max="10" width="59.28515625" customWidth="1"/>
    <col min="11" max="11" width="27.85546875" customWidth="1"/>
    <col min="12" max="12" width="23" customWidth="1"/>
  </cols>
  <sheetData>
    <row r="1" spans="1:18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228"/>
      <c r="K1" s="6"/>
    </row>
    <row r="2" spans="1:18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229"/>
      <c r="K2" s="7"/>
    </row>
    <row r="3" spans="1:18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K3" s="7"/>
    </row>
    <row r="4" spans="1:18" ht="24" thickTop="1">
      <c r="A4" s="1189" t="s">
        <v>19</v>
      </c>
      <c r="B4" s="1189"/>
      <c r="C4" s="1189"/>
      <c r="D4" s="1189"/>
      <c r="E4" s="1189"/>
      <c r="F4" s="1189"/>
      <c r="G4" s="1189"/>
      <c r="H4" s="1189"/>
      <c r="I4" s="1189"/>
      <c r="K4" s="8"/>
    </row>
    <row r="5" spans="1:18" ht="23.25">
      <c r="A5" s="2"/>
      <c r="B5" s="2"/>
      <c r="C5" s="2"/>
      <c r="D5" s="2"/>
      <c r="E5" s="2"/>
      <c r="F5" s="2"/>
      <c r="G5" s="2"/>
      <c r="H5" s="2"/>
      <c r="I5" s="2"/>
      <c r="J5" s="26"/>
      <c r="K5" s="2"/>
    </row>
    <row r="6" spans="1:18" ht="24" thickBot="1">
      <c r="A6" s="27" t="s">
        <v>89</v>
      </c>
      <c r="B6" s="27"/>
      <c r="C6" s="10"/>
      <c r="D6" s="10"/>
      <c r="E6" s="10"/>
      <c r="F6" s="10"/>
      <c r="G6" s="10"/>
      <c r="H6" s="260" t="s">
        <v>46</v>
      </c>
      <c r="I6" s="261">
        <f ca="1">TODAY()</f>
        <v>46167</v>
      </c>
      <c r="K6" s="2"/>
    </row>
    <row r="7" spans="1:18">
      <c r="A7" s="1275" t="s">
        <v>48</v>
      </c>
      <c r="B7" s="1278" t="s">
        <v>81</v>
      </c>
      <c r="C7" s="997" t="s">
        <v>384</v>
      </c>
      <c r="D7" s="1280" t="s">
        <v>24</v>
      </c>
      <c r="E7" s="1281"/>
      <c r="F7" s="1281"/>
      <c r="G7" s="1281"/>
      <c r="H7" s="1280"/>
      <c r="I7" s="1282"/>
      <c r="J7" s="8"/>
      <c r="R7" s="8"/>
    </row>
    <row r="8" spans="1:18" ht="25.5">
      <c r="A8" s="1276"/>
      <c r="B8" s="1279"/>
      <c r="C8" s="855" t="s">
        <v>296</v>
      </c>
      <c r="D8" s="860" t="s">
        <v>672</v>
      </c>
      <c r="E8" s="860" t="s">
        <v>673</v>
      </c>
      <c r="F8" s="860" t="s">
        <v>674</v>
      </c>
      <c r="G8" s="860" t="s">
        <v>675</v>
      </c>
      <c r="H8" s="860" t="s">
        <v>676</v>
      </c>
      <c r="I8" s="378" t="s">
        <v>677</v>
      </c>
      <c r="J8" s="2"/>
      <c r="R8" s="2"/>
    </row>
    <row r="9" spans="1:18" s="196" customFormat="1">
      <c r="A9" s="462" t="s">
        <v>697</v>
      </c>
      <c r="B9" s="948" t="s">
        <v>698</v>
      </c>
      <c r="C9" s="1124">
        <v>46172</v>
      </c>
      <c r="D9" s="1130">
        <f>C9+7</f>
        <v>46179</v>
      </c>
      <c r="E9" s="1125">
        <f>C9+9</f>
        <v>46181</v>
      </c>
      <c r="F9" s="1125">
        <f>C9+10</f>
        <v>46182</v>
      </c>
      <c r="G9" s="1125">
        <f>C9+11</f>
        <v>46183</v>
      </c>
      <c r="H9" s="1130">
        <f>C9+13</f>
        <v>46185</v>
      </c>
      <c r="I9" s="1131">
        <f>C9+14</f>
        <v>46186</v>
      </c>
      <c r="J9"/>
      <c r="K9" t="s">
        <v>758</v>
      </c>
      <c r="L9" t="str">
        <f t="shared" ref="L9:L16" si="0">LEFT(K9,(LEN(K9)-5))</f>
        <v xml:space="preserve">BAI CHAY BRIDGE </v>
      </c>
      <c r="M9" t="str">
        <f t="shared" ref="M9:M16" si="1">RIGHT(K9,5)</f>
        <v>0151E</v>
      </c>
      <c r="N9"/>
      <c r="O9"/>
      <c r="P9"/>
      <c r="Q9"/>
      <c r="R9" s="2"/>
    </row>
    <row r="10" spans="1:18">
      <c r="A10" s="462" t="s">
        <v>699</v>
      </c>
      <c r="B10" s="948" t="s">
        <v>700</v>
      </c>
      <c r="C10" s="1121">
        <f>C9+7</f>
        <v>46179</v>
      </c>
      <c r="D10" s="1132">
        <f>D9+7</f>
        <v>46186</v>
      </c>
      <c r="E10" s="1125">
        <f t="shared" ref="E10:E15" si="2">C10+9</f>
        <v>46188</v>
      </c>
      <c r="F10" s="1125">
        <f t="shared" ref="F10:F16" si="3">C10+10</f>
        <v>46189</v>
      </c>
      <c r="G10" s="1125">
        <f t="shared" ref="G10:G16" si="4">C10+11</f>
        <v>46190</v>
      </c>
      <c r="H10" s="1130">
        <f t="shared" ref="H10:H15" si="5">C10+13</f>
        <v>46192</v>
      </c>
      <c r="I10" s="1131">
        <f t="shared" ref="I10:I15" si="6">C10+14</f>
        <v>46193</v>
      </c>
      <c r="K10" t="s">
        <v>759</v>
      </c>
      <c r="L10" t="str">
        <f t="shared" si="0"/>
        <v xml:space="preserve">SEASPAN OSAKA </v>
      </c>
      <c r="M10" t="str">
        <f t="shared" si="1"/>
        <v>0034E</v>
      </c>
      <c r="R10" s="8"/>
    </row>
    <row r="11" spans="1:18">
      <c r="A11" s="462" t="s">
        <v>701</v>
      </c>
      <c r="B11" s="948" t="s">
        <v>702</v>
      </c>
      <c r="C11" s="1124">
        <f t="shared" ref="C11:C15" si="7">C10+7</f>
        <v>46186</v>
      </c>
      <c r="D11" s="1130">
        <f t="shared" ref="D11:D16" si="8">D10+7</f>
        <v>46193</v>
      </c>
      <c r="E11" s="1125">
        <f t="shared" si="2"/>
        <v>46195</v>
      </c>
      <c r="F11" s="1125">
        <f t="shared" si="3"/>
        <v>46196</v>
      </c>
      <c r="G11" s="1125">
        <f t="shared" si="4"/>
        <v>46197</v>
      </c>
      <c r="H11" s="1130">
        <f t="shared" si="5"/>
        <v>46199</v>
      </c>
      <c r="I11" s="1131">
        <f t="shared" si="6"/>
        <v>46200</v>
      </c>
      <c r="K11" t="s">
        <v>760</v>
      </c>
      <c r="L11" t="str">
        <f t="shared" si="0"/>
        <v xml:space="preserve">NYK FUJI </v>
      </c>
      <c r="M11" t="str">
        <f t="shared" si="1"/>
        <v>0137E</v>
      </c>
      <c r="R11" s="2"/>
    </row>
    <row r="12" spans="1:18">
      <c r="A12" s="462" t="s">
        <v>805</v>
      </c>
      <c r="B12" s="948" t="s">
        <v>806</v>
      </c>
      <c r="C12" s="1124">
        <f t="shared" si="7"/>
        <v>46193</v>
      </c>
      <c r="D12" s="1130">
        <f t="shared" si="8"/>
        <v>46200</v>
      </c>
      <c r="E12" s="1125">
        <f t="shared" si="2"/>
        <v>46202</v>
      </c>
      <c r="F12" s="1125">
        <f t="shared" si="3"/>
        <v>46203</v>
      </c>
      <c r="G12" s="1125">
        <f t="shared" si="4"/>
        <v>46204</v>
      </c>
      <c r="H12" s="1130">
        <f t="shared" si="5"/>
        <v>46206</v>
      </c>
      <c r="I12" s="1131">
        <f t="shared" si="6"/>
        <v>46207</v>
      </c>
      <c r="K12" t="s">
        <v>761</v>
      </c>
      <c r="L12" t="str">
        <f t="shared" si="0"/>
        <v>To Be Nomi</v>
      </c>
      <c r="M12" t="str">
        <f t="shared" si="1"/>
        <v>nated</v>
      </c>
      <c r="R12" s="2"/>
    </row>
    <row r="13" spans="1:18">
      <c r="A13" s="462" t="s">
        <v>807</v>
      </c>
      <c r="B13" s="948" t="s">
        <v>808</v>
      </c>
      <c r="C13" s="1124">
        <f t="shared" si="7"/>
        <v>46200</v>
      </c>
      <c r="D13" s="1130">
        <f t="shared" si="8"/>
        <v>46207</v>
      </c>
      <c r="E13" s="1125">
        <f t="shared" si="2"/>
        <v>46209</v>
      </c>
      <c r="F13" s="1125">
        <f t="shared" si="3"/>
        <v>46210</v>
      </c>
      <c r="G13" s="1125">
        <f t="shared" si="4"/>
        <v>46211</v>
      </c>
      <c r="H13" s="1130">
        <f t="shared" si="5"/>
        <v>46213</v>
      </c>
      <c r="I13" s="1131">
        <f t="shared" si="6"/>
        <v>46214</v>
      </c>
      <c r="K13" t="s">
        <v>761</v>
      </c>
      <c r="L13" t="str">
        <f t="shared" si="0"/>
        <v>To Be Nomi</v>
      </c>
      <c r="M13" t="str">
        <f t="shared" si="1"/>
        <v>nated</v>
      </c>
      <c r="R13" s="8"/>
    </row>
    <row r="14" spans="1:18">
      <c r="A14" s="462" t="s">
        <v>694</v>
      </c>
      <c r="B14" s="948" t="s">
        <v>765</v>
      </c>
      <c r="C14" s="1124">
        <f t="shared" si="7"/>
        <v>46207</v>
      </c>
      <c r="D14" s="1130">
        <f t="shared" si="8"/>
        <v>46214</v>
      </c>
      <c r="E14" s="1125">
        <f t="shared" si="2"/>
        <v>46216</v>
      </c>
      <c r="F14" s="1125">
        <f t="shared" si="3"/>
        <v>46217</v>
      </c>
      <c r="G14" s="1125">
        <f t="shared" si="4"/>
        <v>46218</v>
      </c>
      <c r="H14" s="1130">
        <f t="shared" si="5"/>
        <v>46220</v>
      </c>
      <c r="I14" s="1131">
        <f t="shared" si="6"/>
        <v>46221</v>
      </c>
      <c r="K14" t="s">
        <v>762</v>
      </c>
      <c r="L14" t="str">
        <f t="shared" si="0"/>
        <v xml:space="preserve">NYK FUTAGO </v>
      </c>
      <c r="M14" t="str">
        <f t="shared" si="1"/>
        <v>0107E</v>
      </c>
      <c r="R14" s="2"/>
    </row>
    <row r="15" spans="1:18">
      <c r="A15" s="462" t="s">
        <v>695</v>
      </c>
      <c r="B15" s="948" t="s">
        <v>766</v>
      </c>
      <c r="C15" s="1124">
        <f t="shared" si="7"/>
        <v>46214</v>
      </c>
      <c r="D15" s="1130">
        <f t="shared" si="8"/>
        <v>46221</v>
      </c>
      <c r="E15" s="1125">
        <f t="shared" si="2"/>
        <v>46223</v>
      </c>
      <c r="F15" s="1125">
        <f t="shared" si="3"/>
        <v>46224</v>
      </c>
      <c r="G15" s="1125">
        <f t="shared" si="4"/>
        <v>46225</v>
      </c>
      <c r="H15" s="1130">
        <f t="shared" si="5"/>
        <v>46227</v>
      </c>
      <c r="I15" s="1131">
        <f t="shared" si="6"/>
        <v>46228</v>
      </c>
      <c r="K15" t="s">
        <v>763</v>
      </c>
      <c r="L15" t="str">
        <f t="shared" si="0"/>
        <v xml:space="preserve">NYK CONSTELLATION </v>
      </c>
      <c r="M15" t="str">
        <f t="shared" si="1"/>
        <v>0111E</v>
      </c>
      <c r="R15" s="2"/>
    </row>
    <row r="16" spans="1:18">
      <c r="A16" s="462" t="s">
        <v>696</v>
      </c>
      <c r="B16" s="948" t="s">
        <v>766</v>
      </c>
      <c r="C16" s="1124">
        <f>C15+7</f>
        <v>46221</v>
      </c>
      <c r="D16" s="1130">
        <f t="shared" si="8"/>
        <v>46228</v>
      </c>
      <c r="E16" s="1125">
        <f t="shared" ref="E16" si="9">C16+9</f>
        <v>46230</v>
      </c>
      <c r="F16" s="1125">
        <f t="shared" si="3"/>
        <v>46231</v>
      </c>
      <c r="G16" s="1125">
        <f t="shared" si="4"/>
        <v>46232</v>
      </c>
      <c r="H16" s="1130">
        <f t="shared" ref="H16" si="10">C16+8</f>
        <v>46229</v>
      </c>
      <c r="I16" s="1131">
        <f t="shared" ref="I16" si="11">C16+9</f>
        <v>46230</v>
      </c>
      <c r="K16" t="s">
        <v>764</v>
      </c>
      <c r="L16" t="str">
        <f t="shared" si="0"/>
        <v xml:space="preserve">DELPHINUS C </v>
      </c>
      <c r="M16" t="str">
        <f t="shared" si="1"/>
        <v>0111E</v>
      </c>
      <c r="R16" s="2"/>
    </row>
    <row r="17" spans="1:18" hidden="1">
      <c r="A17" s="462"/>
      <c r="B17" s="859"/>
      <c r="C17" s="858"/>
      <c r="D17" s="858"/>
      <c r="E17" s="943"/>
      <c r="F17" s="943"/>
      <c r="G17" s="943"/>
      <c r="H17" s="858"/>
      <c r="I17" s="193"/>
      <c r="K17" t="s">
        <v>693</v>
      </c>
      <c r="R17" s="2"/>
    </row>
    <row r="18" spans="1:18" hidden="1">
      <c r="A18" s="462"/>
      <c r="B18" s="859"/>
      <c r="C18" s="858"/>
      <c r="D18" s="858"/>
      <c r="E18" s="943"/>
      <c r="F18" s="943"/>
      <c r="G18" s="943"/>
      <c r="H18" s="858"/>
      <c r="I18" s="193"/>
      <c r="R18" s="2"/>
    </row>
    <row r="19" spans="1:18" ht="15" thickBot="1">
      <c r="A19" s="463"/>
      <c r="B19" s="574" t="str">
        <f t="shared" ref="B19" si="12">RIGHT(J19,5)</f>
        <v/>
      </c>
      <c r="C19" s="225"/>
      <c r="D19" s="225"/>
      <c r="E19" s="944"/>
      <c r="F19" s="944"/>
      <c r="G19" s="944"/>
      <c r="H19" s="225"/>
      <c r="I19" s="226"/>
      <c r="R19" s="8"/>
    </row>
    <row r="20" spans="1:18" ht="15.75">
      <c r="A20" s="96"/>
      <c r="B20" s="96"/>
      <c r="C20" s="96"/>
      <c r="D20" s="96"/>
      <c r="E20" s="96"/>
      <c r="F20" s="96"/>
      <c r="G20" s="96"/>
      <c r="H20" s="96"/>
      <c r="I20" s="96"/>
      <c r="R20" s="2"/>
    </row>
    <row r="21" spans="1:18">
      <c r="A21" s="142" t="s">
        <v>170</v>
      </c>
      <c r="B21" s="142"/>
      <c r="K21" s="8"/>
    </row>
    <row r="22" spans="1:18" ht="15.75">
      <c r="A22" s="345" t="s">
        <v>171</v>
      </c>
      <c r="B22" s="345"/>
      <c r="K22" s="2"/>
    </row>
    <row r="23" spans="1:18">
      <c r="A23" s="348" t="s">
        <v>679</v>
      </c>
      <c r="B23" s="348"/>
      <c r="C23" s="154"/>
    </row>
    <row r="24" spans="1:18">
      <c r="A24" s="348" t="s">
        <v>678</v>
      </c>
      <c r="B24" s="348"/>
      <c r="C24" s="153"/>
    </row>
  </sheetData>
  <mergeCells count="7">
    <mergeCell ref="A4:I4"/>
    <mergeCell ref="A7:A8"/>
    <mergeCell ref="D7:I7"/>
    <mergeCell ref="A1:I1"/>
    <mergeCell ref="A2:I2"/>
    <mergeCell ref="A3:I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90" t="s">
        <v>157</v>
      </c>
      <c r="B1" s="1190"/>
      <c r="C1" s="1190"/>
      <c r="D1" s="1190"/>
      <c r="E1" s="1190"/>
      <c r="F1" s="1190"/>
      <c r="G1" s="228"/>
      <c r="H1" s="228"/>
    </row>
    <row r="2" spans="1:19" s="7" customFormat="1" ht="18.75">
      <c r="A2" s="1191" t="s">
        <v>161</v>
      </c>
      <c r="B2" s="1191"/>
      <c r="C2" s="1191"/>
      <c r="D2" s="1191"/>
      <c r="E2" s="1191"/>
      <c r="F2" s="1191"/>
      <c r="G2" s="229"/>
      <c r="H2" s="229"/>
    </row>
    <row r="3" spans="1:19" s="7" customFormat="1" ht="19.5" thickBot="1">
      <c r="A3" s="1192" t="s">
        <v>162</v>
      </c>
      <c r="B3" s="1192"/>
      <c r="C3" s="1192"/>
      <c r="D3" s="1192"/>
      <c r="E3" s="1192"/>
      <c r="F3" s="1192"/>
      <c r="G3" s="229"/>
      <c r="H3" s="229"/>
    </row>
    <row r="4" spans="1:19" s="8" customFormat="1" ht="25.5" customHeight="1" thickTop="1">
      <c r="A4" s="1203" t="s">
        <v>19</v>
      </c>
      <c r="B4" s="1203"/>
      <c r="C4" s="1203"/>
      <c r="D4" s="1203"/>
      <c r="E4" s="1203"/>
      <c r="F4" s="1203"/>
      <c r="G4" s="1203"/>
      <c r="H4" s="170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4" t="s">
        <v>89</v>
      </c>
      <c r="B6" s="24"/>
      <c r="E6" s="260" t="s">
        <v>46</v>
      </c>
      <c r="F6" s="261">
        <f ca="1">TODAY()</f>
        <v>46167</v>
      </c>
      <c r="G6" s="261"/>
    </row>
    <row r="7" spans="1:19" s="97" customFormat="1" ht="25.5" customHeight="1">
      <c r="A7" s="374" t="s">
        <v>234</v>
      </c>
      <c r="B7" s="457" t="s">
        <v>20</v>
      </c>
      <c r="C7" s="1283" t="s">
        <v>24</v>
      </c>
      <c r="D7" s="1284"/>
      <c r="E7" s="1284"/>
      <c r="F7" s="128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97" customFormat="1" ht="33" customHeight="1" thickBot="1">
      <c r="A8" s="458" t="s">
        <v>81</v>
      </c>
      <c r="B8" s="459" t="s">
        <v>246</v>
      </c>
      <c r="C8" s="460" t="s">
        <v>7</v>
      </c>
      <c r="D8" s="460" t="s">
        <v>25</v>
      </c>
      <c r="E8" s="460" t="s">
        <v>21</v>
      </c>
      <c r="F8" s="461" t="s">
        <v>34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190" customFormat="1" ht="22.5" customHeight="1">
      <c r="A9" s="454" t="s">
        <v>313</v>
      </c>
      <c r="B9" s="219">
        <v>44414</v>
      </c>
      <c r="C9" s="219">
        <f>B9+9</f>
        <v>44423</v>
      </c>
      <c r="D9" s="219">
        <f>B9+10</f>
        <v>44424</v>
      </c>
      <c r="E9" s="219">
        <f>B9+12</f>
        <v>44426</v>
      </c>
      <c r="F9" s="455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190" customFormat="1" ht="22.5" customHeight="1" thickBot="1">
      <c r="A10" s="375"/>
      <c r="B10" s="220"/>
      <c r="C10" s="220"/>
      <c r="D10" s="220"/>
      <c r="E10" s="220"/>
      <c r="F10" s="37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90" customFormat="1" ht="22.5" customHeight="1">
      <c r="A11" s="454" t="s">
        <v>314</v>
      </c>
      <c r="B11" s="219">
        <f>B9+7</f>
        <v>44421</v>
      </c>
      <c r="C11" s="219">
        <f>B11+9</f>
        <v>44430</v>
      </c>
      <c r="D11" s="219">
        <f>B11+10</f>
        <v>44431</v>
      </c>
      <c r="E11" s="219">
        <f>B11+12</f>
        <v>44433</v>
      </c>
      <c r="F11" s="455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190" customFormat="1" ht="22.5" customHeight="1" thickBot="1">
      <c r="A12" s="375" t="s">
        <v>315</v>
      </c>
      <c r="B12" s="220"/>
      <c r="C12" s="220"/>
      <c r="D12" s="220"/>
      <c r="E12" s="220"/>
      <c r="F12" s="37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190" customFormat="1" ht="22.5" customHeight="1">
      <c r="A13" s="454" t="s">
        <v>310</v>
      </c>
      <c r="B13" s="219">
        <f>B11+7</f>
        <v>44428</v>
      </c>
      <c r="C13" s="219">
        <f>B13+9</f>
        <v>44437</v>
      </c>
      <c r="D13" s="219">
        <f>B13+10</f>
        <v>44438</v>
      </c>
      <c r="E13" s="219">
        <f>B13+12</f>
        <v>44440</v>
      </c>
      <c r="F13" s="455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190" customFormat="1" ht="22.5" customHeight="1" thickBot="1">
      <c r="A14" s="375" t="s">
        <v>316</v>
      </c>
      <c r="B14" s="220"/>
      <c r="C14" s="220"/>
      <c r="D14" s="220"/>
      <c r="E14" s="220"/>
      <c r="F14" s="3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190" customFormat="1" ht="22.5" customHeight="1">
      <c r="A15" s="454" t="s">
        <v>317</v>
      </c>
      <c r="B15" s="219">
        <f>B13+7</f>
        <v>44435</v>
      </c>
      <c r="C15" s="219">
        <f>B15+9</f>
        <v>44444</v>
      </c>
      <c r="D15" s="219">
        <f>B15+10</f>
        <v>44445</v>
      </c>
      <c r="E15" s="219">
        <f>B15+12</f>
        <v>44447</v>
      </c>
      <c r="F15" s="455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190" customFormat="1" ht="22.5" customHeight="1" thickBot="1">
      <c r="A16" s="375" t="s">
        <v>318</v>
      </c>
      <c r="B16" s="220"/>
      <c r="C16" s="220"/>
      <c r="D16" s="220"/>
      <c r="E16" s="220"/>
      <c r="F16" s="37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190" customFormat="1" ht="22.5" customHeight="1">
      <c r="A17" s="451" t="s">
        <v>313</v>
      </c>
      <c r="B17" s="452">
        <f>B15+7</f>
        <v>44442</v>
      </c>
      <c r="C17" s="452">
        <f>B17+9</f>
        <v>44451</v>
      </c>
      <c r="D17" s="452">
        <f>B17+10</f>
        <v>44452</v>
      </c>
      <c r="E17" s="452">
        <f>B17+12</f>
        <v>44454</v>
      </c>
      <c r="F17" s="453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190" customFormat="1" ht="22.5" customHeight="1" thickBot="1">
      <c r="A18" s="375"/>
      <c r="B18" s="220"/>
      <c r="C18" s="220"/>
      <c r="D18" s="220"/>
      <c r="E18" s="220"/>
      <c r="F18" s="37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42" t="s">
        <v>170</v>
      </c>
      <c r="C19" s="14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42"/>
      <c r="C20" s="14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449" t="s">
        <v>244</v>
      </c>
      <c r="B21" s="450"/>
    </row>
    <row r="22" spans="1:20" ht="40.5" customHeight="1" thickTop="1" thickBot="1">
      <c r="A22" s="448" t="s">
        <v>290</v>
      </c>
      <c r="B22" s="447" t="s">
        <v>291</v>
      </c>
    </row>
    <row r="23" spans="1:20" ht="15.75" thickTop="1" thickBot="1">
      <c r="A23" s="447" t="s">
        <v>245</v>
      </c>
      <c r="B23" s="447" t="s">
        <v>292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50"/>
  <sheetViews>
    <sheetView zoomScale="90" zoomScaleNormal="90" workbookViewId="0">
      <selection activeCell="A70" sqref="A70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6" width="17.28515625" customWidth="1"/>
    <col min="7" max="7" width="16.42578125" customWidth="1"/>
    <col min="8" max="9" width="15.28515625" customWidth="1"/>
  </cols>
  <sheetData>
    <row r="1" spans="1:21" s="6" customFormat="1" ht="26.25">
      <c r="A1" s="1190" t="s">
        <v>157</v>
      </c>
      <c r="B1" s="1190"/>
      <c r="C1" s="1190"/>
      <c r="D1" s="1190"/>
      <c r="E1" s="1190"/>
      <c r="F1" s="1190"/>
      <c r="G1" s="1190"/>
    </row>
    <row r="2" spans="1:21" s="7" customFormat="1" ht="18.75">
      <c r="A2" s="1191" t="s">
        <v>579</v>
      </c>
      <c r="B2" s="1191"/>
      <c r="C2" s="1191"/>
      <c r="D2" s="1191"/>
      <c r="E2" s="1191"/>
      <c r="F2" s="1191"/>
      <c r="G2" s="1191"/>
    </row>
    <row r="3" spans="1:21" s="7" customFormat="1" ht="19.5" thickBot="1">
      <c r="A3" s="1192" t="s">
        <v>162</v>
      </c>
      <c r="B3" s="1192"/>
      <c r="C3" s="1192"/>
      <c r="D3" s="1192"/>
      <c r="E3" s="1192"/>
      <c r="F3" s="1192"/>
      <c r="G3" s="1192"/>
    </row>
    <row r="4" spans="1:21" s="8" customFormat="1" ht="25.5" customHeight="1" thickTop="1">
      <c r="A4" s="1203" t="s">
        <v>19</v>
      </c>
      <c r="B4" s="1203"/>
      <c r="C4" s="1203"/>
      <c r="D4" s="1203"/>
      <c r="E4" s="1203"/>
      <c r="F4" s="1203"/>
      <c r="G4" s="1203"/>
    </row>
    <row r="5" spans="1:21" s="2" customFormat="1" ht="15" customHeight="1">
      <c r="G5" s="26"/>
    </row>
    <row r="6" spans="1:21" s="2" customFormat="1" ht="16.5" customHeight="1">
      <c r="A6" s="27" t="s">
        <v>89</v>
      </c>
      <c r="B6" s="27"/>
      <c r="C6" s="10"/>
      <c r="D6" s="10"/>
      <c r="E6" s="260" t="s">
        <v>46</v>
      </c>
      <c r="F6" s="261">
        <f ca="1">TODAY()</f>
        <v>46167</v>
      </c>
      <c r="G6" s="261"/>
    </row>
    <row r="7" spans="1:21" s="2" customFormat="1" ht="16.5" customHeight="1">
      <c r="A7" s="539" t="s">
        <v>369</v>
      </c>
      <c r="B7" s="10"/>
      <c r="C7" s="10"/>
      <c r="D7" s="10"/>
      <c r="E7" s="10"/>
      <c r="F7" s="260"/>
      <c r="G7" s="8"/>
      <c r="H7" s="8"/>
      <c r="I7" s="8"/>
    </row>
    <row r="8" spans="1:21" s="96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93" t="s">
        <v>48</v>
      </c>
      <c r="B9" s="1295" t="s">
        <v>81</v>
      </c>
      <c r="C9" s="1065" t="s">
        <v>28</v>
      </c>
      <c r="D9" s="1297" t="s">
        <v>24</v>
      </c>
      <c r="E9" s="1298"/>
      <c r="F9" s="1299"/>
      <c r="G9" s="8"/>
    </row>
    <row r="10" spans="1:21" ht="13.5" customHeight="1">
      <c r="A10" s="1294"/>
      <c r="B10" s="1296"/>
      <c r="C10" s="475" t="s">
        <v>3</v>
      </c>
      <c r="D10" s="1066" t="s">
        <v>86</v>
      </c>
      <c r="E10" s="1066" t="s">
        <v>4</v>
      </c>
      <c r="F10" s="1067" t="s">
        <v>5</v>
      </c>
      <c r="G10" s="8"/>
      <c r="H10" s="8"/>
    </row>
    <row r="11" spans="1:21" s="541" customFormat="1" ht="15.75">
      <c r="A11" s="852" t="s">
        <v>680</v>
      </c>
      <c r="B11" s="851" t="s">
        <v>737</v>
      </c>
      <c r="C11" s="851">
        <v>46172</v>
      </c>
      <c r="D11" s="851">
        <v>46150.958333333336</v>
      </c>
      <c r="E11" s="975">
        <f>C11+10+7</f>
        <v>46189</v>
      </c>
      <c r="F11" s="976">
        <f>C11+11</f>
        <v>46183</v>
      </c>
      <c r="G11" s="17"/>
      <c r="H11" s="17"/>
    </row>
    <row r="12" spans="1:21" s="538" customFormat="1" ht="15.75">
      <c r="A12" s="852" t="s">
        <v>470</v>
      </c>
      <c r="B12" s="851" t="s">
        <v>657</v>
      </c>
      <c r="C12" s="851">
        <f>C11+7</f>
        <v>46179</v>
      </c>
      <c r="D12" s="851">
        <v>46157.958333333336</v>
      </c>
      <c r="E12" s="975">
        <f t="shared" ref="E12:E17" si="0">C12+10</f>
        <v>46189</v>
      </c>
      <c r="F12" s="976">
        <f t="shared" ref="F12:F16" si="1">C12+11</f>
        <v>46190</v>
      </c>
      <c r="G12" s="2"/>
      <c r="H12" s="2"/>
    </row>
    <row r="13" spans="1:21" ht="15.75">
      <c r="A13" s="852" t="s">
        <v>540</v>
      </c>
      <c r="B13" s="851" t="s">
        <v>681</v>
      </c>
      <c r="C13" s="851">
        <f t="shared" ref="C13:C16" si="2">C12+7</f>
        <v>46186</v>
      </c>
      <c r="D13" s="851">
        <v>46164</v>
      </c>
      <c r="E13" s="975">
        <f t="shared" si="0"/>
        <v>46196</v>
      </c>
      <c r="F13" s="976">
        <f t="shared" si="1"/>
        <v>46197</v>
      </c>
      <c r="G13" s="8"/>
      <c r="H13" s="8"/>
    </row>
    <row r="14" spans="1:21" ht="15.75">
      <c r="A14" s="852" t="s">
        <v>680</v>
      </c>
      <c r="B14" s="851" t="s">
        <v>819</v>
      </c>
      <c r="C14" s="851">
        <f t="shared" si="2"/>
        <v>46193</v>
      </c>
      <c r="D14" s="851">
        <v>46171</v>
      </c>
      <c r="E14" s="975">
        <f t="shared" si="0"/>
        <v>46203</v>
      </c>
      <c r="F14" s="976">
        <f t="shared" si="1"/>
        <v>46204</v>
      </c>
      <c r="G14" s="2"/>
      <c r="H14" s="2"/>
    </row>
    <row r="15" spans="1:21" s="538" customFormat="1" ht="15.75">
      <c r="A15" s="852" t="s">
        <v>470</v>
      </c>
      <c r="B15" s="851" t="s">
        <v>682</v>
      </c>
      <c r="C15" s="851">
        <f t="shared" si="2"/>
        <v>46200</v>
      </c>
      <c r="D15" s="851">
        <v>46178</v>
      </c>
      <c r="E15" s="975">
        <f t="shared" si="0"/>
        <v>46210</v>
      </c>
      <c r="F15" s="976">
        <f t="shared" si="1"/>
        <v>46211</v>
      </c>
      <c r="G15" s="2"/>
    </row>
    <row r="16" spans="1:21" s="538" customFormat="1" ht="15.75">
      <c r="A16" s="973" t="s">
        <v>540</v>
      </c>
      <c r="B16" s="974" t="s">
        <v>683</v>
      </c>
      <c r="C16" s="851">
        <f t="shared" si="2"/>
        <v>46207</v>
      </c>
      <c r="D16" s="974">
        <v>46185</v>
      </c>
      <c r="E16" s="975">
        <f t="shared" si="0"/>
        <v>46217</v>
      </c>
      <c r="F16" s="976">
        <f t="shared" si="1"/>
        <v>46218</v>
      </c>
      <c r="G16" s="2"/>
    </row>
    <row r="17" spans="1:7" s="538" customFormat="1" ht="16.5" thickBot="1">
      <c r="A17" s="853" t="s">
        <v>680</v>
      </c>
      <c r="B17" s="854" t="s">
        <v>820</v>
      </c>
      <c r="C17" s="854">
        <f>C16+7</f>
        <v>46214</v>
      </c>
      <c r="D17" s="854">
        <v>46192</v>
      </c>
      <c r="E17" s="978">
        <f t="shared" si="0"/>
        <v>46224</v>
      </c>
      <c r="F17" s="977">
        <f>C17+11</f>
        <v>46225</v>
      </c>
      <c r="G17" s="2"/>
    </row>
    <row r="19" spans="1:7" ht="15" thickBot="1"/>
    <row r="20" spans="1:7" ht="15.75" customHeight="1">
      <c r="A20" s="1286" t="s">
        <v>48</v>
      </c>
      <c r="B20" s="1068" t="s">
        <v>32</v>
      </c>
      <c r="C20" s="1069" t="s">
        <v>28</v>
      </c>
      <c r="D20" s="1290" t="s">
        <v>24</v>
      </c>
      <c r="E20" s="1290"/>
      <c r="F20" s="1290"/>
    </row>
    <row r="21" spans="1:7" ht="15.75">
      <c r="A21" s="1287"/>
      <c r="B21" s="523" t="s">
        <v>333</v>
      </c>
      <c r="C21" s="523" t="s">
        <v>3</v>
      </c>
      <c r="D21" s="1070" t="s">
        <v>738</v>
      </c>
      <c r="E21" s="1070" t="s">
        <v>739</v>
      </c>
      <c r="F21" s="1070" t="s">
        <v>740</v>
      </c>
    </row>
    <row r="22" spans="1:7" s="541" customFormat="1" ht="15.75">
      <c r="A22" s="852" t="s">
        <v>680</v>
      </c>
      <c r="B22" s="851" t="s">
        <v>737</v>
      </c>
      <c r="C22" s="851">
        <v>46172</v>
      </c>
      <c r="D22" s="851">
        <v>46150.958333333336</v>
      </c>
      <c r="E22" s="975">
        <f>C22+12+7</f>
        <v>46191</v>
      </c>
      <c r="F22" s="976">
        <f>E22</f>
        <v>46191</v>
      </c>
    </row>
    <row r="23" spans="1:7" s="538" customFormat="1" ht="15.75">
      <c r="A23" s="852" t="s">
        <v>470</v>
      </c>
      <c r="B23" s="851" t="s">
        <v>657</v>
      </c>
      <c r="C23" s="851">
        <f>C22+7</f>
        <v>46179</v>
      </c>
      <c r="D23" s="851">
        <v>46157.958333333336</v>
      </c>
      <c r="E23" s="975">
        <f t="shared" ref="E23:E28" si="3">C23+12+7</f>
        <v>46198</v>
      </c>
      <c r="F23" s="976">
        <f t="shared" ref="F23:F28" si="4">E23</f>
        <v>46198</v>
      </c>
    </row>
    <row r="24" spans="1:7" ht="15.75">
      <c r="A24" s="852" t="s">
        <v>540</v>
      </c>
      <c r="B24" s="851" t="s">
        <v>681</v>
      </c>
      <c r="C24" s="851">
        <f t="shared" ref="C24:C27" si="5">C23+7</f>
        <v>46186</v>
      </c>
      <c r="D24" s="851">
        <v>46164</v>
      </c>
      <c r="E24" s="975">
        <f t="shared" si="3"/>
        <v>46205</v>
      </c>
      <c r="F24" s="976">
        <f t="shared" si="4"/>
        <v>46205</v>
      </c>
    </row>
    <row r="25" spans="1:7" ht="15.75">
      <c r="A25" s="852" t="s">
        <v>680</v>
      </c>
      <c r="B25" s="851" t="s">
        <v>819</v>
      </c>
      <c r="C25" s="851">
        <f t="shared" si="5"/>
        <v>46193</v>
      </c>
      <c r="D25" s="851">
        <v>46171</v>
      </c>
      <c r="E25" s="975">
        <f t="shared" si="3"/>
        <v>46212</v>
      </c>
      <c r="F25" s="976">
        <f t="shared" si="4"/>
        <v>46212</v>
      </c>
    </row>
    <row r="26" spans="1:7" s="538" customFormat="1" ht="15.75">
      <c r="A26" s="852" t="s">
        <v>470</v>
      </c>
      <c r="B26" s="851" t="s">
        <v>682</v>
      </c>
      <c r="C26" s="851">
        <f t="shared" si="5"/>
        <v>46200</v>
      </c>
      <c r="D26" s="851">
        <v>46178</v>
      </c>
      <c r="E26" s="975">
        <f t="shared" si="3"/>
        <v>46219</v>
      </c>
      <c r="F26" s="976">
        <f t="shared" si="4"/>
        <v>46219</v>
      </c>
    </row>
    <row r="27" spans="1:7" s="538" customFormat="1" ht="15.75">
      <c r="A27" s="894" t="s">
        <v>540</v>
      </c>
      <c r="B27" s="851" t="s">
        <v>683</v>
      </c>
      <c r="C27" s="851">
        <f t="shared" si="5"/>
        <v>46207</v>
      </c>
      <c r="D27" s="851">
        <v>46185</v>
      </c>
      <c r="E27" s="975">
        <f t="shared" si="3"/>
        <v>46226</v>
      </c>
      <c r="F27" s="976">
        <f t="shared" si="4"/>
        <v>46226</v>
      </c>
    </row>
    <row r="28" spans="1:7" s="538" customFormat="1" ht="16.5" thickBot="1">
      <c r="A28" s="853" t="s">
        <v>680</v>
      </c>
      <c r="B28" s="626" t="s">
        <v>820</v>
      </c>
      <c r="C28" s="972">
        <f>C27+7</f>
        <v>46214</v>
      </c>
      <c r="D28" s="540">
        <v>46192</v>
      </c>
      <c r="E28" s="978">
        <f t="shared" si="3"/>
        <v>46233</v>
      </c>
      <c r="F28" s="977">
        <f t="shared" si="4"/>
        <v>46233</v>
      </c>
    </row>
    <row r="29" spans="1:7" ht="15" thickBot="1"/>
    <row r="30" spans="1:7" ht="15.75" customHeight="1">
      <c r="A30" s="1288" t="s">
        <v>48</v>
      </c>
      <c r="B30" s="1068" t="s">
        <v>32</v>
      </c>
      <c r="C30" s="1069" t="s">
        <v>28</v>
      </c>
      <c r="D30" s="1291" t="s">
        <v>24</v>
      </c>
      <c r="E30" s="1292"/>
    </row>
    <row r="31" spans="1:7" ht="15.75">
      <c r="A31" s="1289"/>
      <c r="B31" s="523" t="s">
        <v>333</v>
      </c>
      <c r="C31" s="523" t="s">
        <v>3</v>
      </c>
      <c r="D31" s="523" t="s">
        <v>738</v>
      </c>
      <c r="E31" s="1071" t="s">
        <v>15</v>
      </c>
    </row>
    <row r="32" spans="1:7" s="16" customFormat="1" ht="15.75">
      <c r="A32" s="852" t="s">
        <v>680</v>
      </c>
      <c r="B32" s="851" t="s">
        <v>737</v>
      </c>
      <c r="C32" s="851">
        <v>46172</v>
      </c>
      <c r="D32" s="851">
        <f>C32+6</f>
        <v>46178</v>
      </c>
      <c r="E32" s="976">
        <f>C32+12+7</f>
        <v>46191</v>
      </c>
    </row>
    <row r="33" spans="1:21" ht="15.75">
      <c r="A33" s="852" t="s">
        <v>470</v>
      </c>
      <c r="B33" s="851" t="s">
        <v>657</v>
      </c>
      <c r="C33" s="851">
        <f>C32+7</f>
        <v>46179</v>
      </c>
      <c r="D33" s="851">
        <f t="shared" ref="D33:D37" si="6">C33+6</f>
        <v>46185</v>
      </c>
      <c r="E33" s="976">
        <f t="shared" ref="E33:E38" si="7">C33+12+7</f>
        <v>46198</v>
      </c>
    </row>
    <row r="34" spans="1:21" ht="15.75">
      <c r="A34" s="852" t="s">
        <v>540</v>
      </c>
      <c r="B34" s="851" t="s">
        <v>681</v>
      </c>
      <c r="C34" s="851">
        <f t="shared" ref="C34:C37" si="8">C33+7</f>
        <v>46186</v>
      </c>
      <c r="D34" s="851">
        <f t="shared" si="6"/>
        <v>46192</v>
      </c>
      <c r="E34" s="976">
        <f t="shared" si="7"/>
        <v>46205</v>
      </c>
    </row>
    <row r="35" spans="1:21" ht="15.75">
      <c r="A35" s="852" t="s">
        <v>680</v>
      </c>
      <c r="B35" s="851" t="s">
        <v>819</v>
      </c>
      <c r="C35" s="851">
        <f t="shared" si="8"/>
        <v>46193</v>
      </c>
      <c r="D35" s="851">
        <f t="shared" si="6"/>
        <v>46199</v>
      </c>
      <c r="E35" s="976">
        <f t="shared" si="7"/>
        <v>46212</v>
      </c>
    </row>
    <row r="36" spans="1:21" ht="15.75">
      <c r="A36" s="852" t="s">
        <v>470</v>
      </c>
      <c r="B36" s="851" t="s">
        <v>682</v>
      </c>
      <c r="C36" s="851">
        <f t="shared" si="8"/>
        <v>46200</v>
      </c>
      <c r="D36" s="851">
        <f t="shared" si="6"/>
        <v>46206</v>
      </c>
      <c r="E36" s="976">
        <f t="shared" si="7"/>
        <v>46219</v>
      </c>
    </row>
    <row r="37" spans="1:21" ht="15.75">
      <c r="A37" s="852" t="s">
        <v>540</v>
      </c>
      <c r="B37" s="851" t="s">
        <v>683</v>
      </c>
      <c r="C37" s="851">
        <f t="shared" si="8"/>
        <v>46207</v>
      </c>
      <c r="D37" s="851">
        <f t="shared" si="6"/>
        <v>46213</v>
      </c>
      <c r="E37" s="976">
        <f t="shared" si="7"/>
        <v>46226</v>
      </c>
    </row>
    <row r="38" spans="1:21" ht="16.5" thickBot="1">
      <c r="A38" s="895" t="s">
        <v>680</v>
      </c>
      <c r="B38" s="896" t="s">
        <v>820</v>
      </c>
      <c r="C38" s="854">
        <f>C37+7</f>
        <v>46214</v>
      </c>
      <c r="D38" s="897">
        <f>C38+6</f>
        <v>46220</v>
      </c>
      <c r="E38" s="977">
        <f t="shared" si="7"/>
        <v>46233</v>
      </c>
    </row>
    <row r="40" spans="1:21">
      <c r="A40" s="142" t="s">
        <v>170</v>
      </c>
      <c r="B40" s="142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464" t="s">
        <v>301</v>
      </c>
      <c r="B41" s="14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42" t="s">
        <v>302</v>
      </c>
      <c r="B42" s="14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42" t="s">
        <v>303</v>
      </c>
      <c r="B43" s="14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42" t="s">
        <v>304</v>
      </c>
      <c r="B44" s="142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142" t="s">
        <v>305</v>
      </c>
      <c r="B45" s="142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476" customFormat="1" ht="18" customHeight="1">
      <c r="A46" s="142" t="s">
        <v>334</v>
      </c>
      <c r="B46" s="477"/>
      <c r="C46" s="478"/>
      <c r="D46" s="478"/>
      <c r="E46" s="478"/>
      <c r="F46" s="478"/>
      <c r="G46" s="478"/>
      <c r="H46" s="478"/>
      <c r="I46" s="478"/>
    </row>
    <row r="47" spans="1:21" s="476" customFormat="1" ht="18" customHeight="1">
      <c r="A47" s="142" t="s">
        <v>335</v>
      </c>
      <c r="B47" s="477"/>
      <c r="C47" s="478"/>
      <c r="D47" s="478"/>
      <c r="E47" s="478"/>
      <c r="F47" s="478"/>
      <c r="G47" s="478"/>
      <c r="H47" s="478"/>
      <c r="I47" s="478"/>
    </row>
    <row r="48" spans="1:21" s="476" customFormat="1" ht="18" customHeight="1">
      <c r="A48" s="142" t="s">
        <v>370</v>
      </c>
      <c r="B48" s="477"/>
      <c r="C48" s="478"/>
      <c r="D48" s="478"/>
      <c r="E48" s="478"/>
      <c r="F48" s="478"/>
      <c r="G48" s="478"/>
      <c r="H48" s="478"/>
      <c r="I48" s="478"/>
    </row>
    <row r="49" spans="1:21" ht="15.75">
      <c r="A49" s="465" t="s">
        <v>171</v>
      </c>
      <c r="B49" s="34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348" t="s">
        <v>306</v>
      </c>
      <c r="B50" s="348"/>
      <c r="C50" s="154"/>
    </row>
  </sheetData>
  <mergeCells count="11">
    <mergeCell ref="A20:A21"/>
    <mergeCell ref="A30:A31"/>
    <mergeCell ref="D20:F20"/>
    <mergeCell ref="D30:E30"/>
    <mergeCell ref="A1:G1"/>
    <mergeCell ref="A2:G2"/>
    <mergeCell ref="A3:G3"/>
    <mergeCell ref="A4:G4"/>
    <mergeCell ref="A9:A10"/>
    <mergeCell ref="B9:B10"/>
    <mergeCell ref="D9:F9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44"/>
  <sheetViews>
    <sheetView zoomScale="90" zoomScaleNormal="90" workbookViewId="0">
      <selection activeCell="A51" sqref="A51"/>
    </sheetView>
  </sheetViews>
  <sheetFormatPr defaultColWidth="9" defaultRowHeight="15.75" customHeight="1"/>
  <cols>
    <col min="1" max="1" width="30" style="5" customWidth="1"/>
    <col min="2" max="3" width="23.5703125" style="4" customWidth="1"/>
    <col min="4" max="6" width="23.5703125" style="5" customWidth="1"/>
    <col min="7" max="7" width="23.5703125" style="3" customWidth="1"/>
    <col min="8" max="8" width="12.5703125" style="1076" bestFit="1" customWidth="1"/>
    <col min="9" max="16384" width="9" style="5"/>
  </cols>
  <sheetData>
    <row r="1" spans="1:17" s="1075" customFormat="1" ht="26.25">
      <c r="A1" s="1190" t="s">
        <v>157</v>
      </c>
      <c r="B1" s="1190"/>
      <c r="C1" s="1190"/>
      <c r="D1" s="1190"/>
      <c r="E1" s="1190"/>
      <c r="F1" s="1190"/>
      <c r="G1" s="1190"/>
      <c r="H1" s="97"/>
    </row>
    <row r="2" spans="1:17" s="1075" customFormat="1" ht="18.75">
      <c r="A2" s="1191" t="s">
        <v>579</v>
      </c>
      <c r="B2" s="1191"/>
      <c r="C2" s="1191"/>
      <c r="D2" s="1191"/>
      <c r="E2" s="1191"/>
      <c r="F2" s="1191"/>
      <c r="G2" s="1191"/>
      <c r="H2" s="97"/>
    </row>
    <row r="3" spans="1:17" s="1075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97"/>
    </row>
    <row r="4" spans="1:17" s="3" customFormat="1" ht="24" thickTop="1">
      <c r="A4" s="1240" t="s">
        <v>18</v>
      </c>
      <c r="B4" s="1240"/>
      <c r="C4" s="1240"/>
      <c r="D4" s="1240"/>
      <c r="E4" s="1240"/>
      <c r="F4" s="1240"/>
      <c r="G4" s="1240"/>
      <c r="H4" s="97"/>
    </row>
    <row r="6" spans="1:17" ht="15.75" customHeight="1" thickBot="1">
      <c r="A6" s="1077" t="s">
        <v>89</v>
      </c>
      <c r="B6" s="1077"/>
      <c r="E6" s="1078"/>
      <c r="F6" s="1078" t="s">
        <v>46</v>
      </c>
      <c r="G6" s="1079">
        <f ca="1">TODAY()</f>
        <v>46167</v>
      </c>
    </row>
    <row r="7" spans="1:17" s="124" customFormat="1" ht="57.75" customHeight="1">
      <c r="A7" s="1055" t="s">
        <v>233</v>
      </c>
      <c r="B7" s="1056" t="s">
        <v>280</v>
      </c>
      <c r="C7" s="1080" t="s">
        <v>113</v>
      </c>
      <c r="D7" s="1081" t="s">
        <v>841</v>
      </c>
      <c r="E7" s="1081" t="s">
        <v>842</v>
      </c>
      <c r="F7" s="1081" t="s">
        <v>843</v>
      </c>
      <c r="G7" s="1082" t="s">
        <v>844</v>
      </c>
      <c r="H7" s="1076"/>
    </row>
    <row r="8" spans="1:17" s="124" customFormat="1" ht="15.75" customHeight="1">
      <c r="A8" s="846" t="s">
        <v>242</v>
      </c>
      <c r="B8" s="842"/>
      <c r="C8" s="843" t="s">
        <v>723</v>
      </c>
      <c r="D8" s="843" t="s">
        <v>24</v>
      </c>
      <c r="E8" s="843" t="s">
        <v>24</v>
      </c>
      <c r="F8" s="843" t="s">
        <v>24</v>
      </c>
      <c r="G8" s="847" t="s">
        <v>24</v>
      </c>
      <c r="H8" s="1076"/>
      <c r="K8" s="1075"/>
      <c r="L8" s="1075"/>
      <c r="M8" s="1075"/>
      <c r="N8" s="1075"/>
      <c r="O8" s="1075"/>
      <c r="P8" s="1075"/>
      <c r="Q8" s="1075"/>
    </row>
    <row r="9" spans="1:17" s="1083" customFormat="1" ht="15.75" customHeight="1">
      <c r="A9" s="848"/>
      <c r="B9" s="844"/>
      <c r="C9" s="844"/>
      <c r="D9" s="1306" t="s">
        <v>131</v>
      </c>
      <c r="E9" s="1306"/>
      <c r="F9" s="1306"/>
      <c r="G9" s="1307"/>
      <c r="H9" s="97"/>
      <c r="I9" s="1075"/>
      <c r="J9" s="1075"/>
      <c r="K9" s="1075"/>
      <c r="L9" s="1075"/>
      <c r="M9" s="1075"/>
      <c r="N9" s="1075"/>
      <c r="O9" s="1075"/>
      <c r="P9" s="1075"/>
      <c r="Q9" s="1075"/>
    </row>
    <row r="10" spans="1:17" s="1084" customFormat="1" ht="15.75" customHeight="1">
      <c r="A10" s="1300" t="s">
        <v>132</v>
      </c>
      <c r="B10" s="1301"/>
      <c r="C10" s="1302"/>
      <c r="D10" s="845" t="s">
        <v>202</v>
      </c>
      <c r="E10" s="845" t="s">
        <v>430</v>
      </c>
      <c r="F10" s="845" t="s">
        <v>120</v>
      </c>
      <c r="G10" s="849" t="s">
        <v>119</v>
      </c>
      <c r="H10" s="97"/>
      <c r="I10" s="1075"/>
      <c r="J10" s="1075"/>
      <c r="K10" s="3"/>
      <c r="L10" s="3"/>
      <c r="M10" s="3"/>
      <c r="N10" s="3"/>
      <c r="O10" s="3"/>
      <c r="P10" s="3"/>
      <c r="Q10" s="3"/>
    </row>
    <row r="11" spans="1:17" s="488" customFormat="1" ht="15.75" customHeight="1">
      <c r="A11" s="1085" t="s">
        <v>576</v>
      </c>
      <c r="B11" s="1086" t="s">
        <v>662</v>
      </c>
      <c r="C11" s="1137">
        <v>46170</v>
      </c>
      <c r="D11" s="188">
        <f>C11+9</f>
        <v>46179</v>
      </c>
      <c r="E11" s="188">
        <f>C11+10</f>
        <v>46180</v>
      </c>
      <c r="F11" s="188">
        <f>C11+10</f>
        <v>46180</v>
      </c>
      <c r="G11" s="189">
        <f>F11+11</f>
        <v>46191</v>
      </c>
      <c r="H11" s="1087"/>
      <c r="I11" s="3"/>
      <c r="J11" s="3"/>
      <c r="K11" s="5"/>
      <c r="L11" s="5"/>
      <c r="M11" s="5"/>
      <c r="N11" s="5"/>
      <c r="O11" s="5"/>
      <c r="P11" s="5"/>
      <c r="Q11" s="5"/>
    </row>
    <row r="12" spans="1:17" s="488" customFormat="1" ht="15.75" customHeight="1">
      <c r="A12" s="1085" t="s">
        <v>477</v>
      </c>
      <c r="B12" s="1086" t="s">
        <v>663</v>
      </c>
      <c r="C12" s="1137">
        <f t="shared" ref="C12:C20" si="0">C11+7</f>
        <v>46177</v>
      </c>
      <c r="D12" s="188">
        <f t="shared" ref="D12:D20" si="1">C12+9</f>
        <v>46186</v>
      </c>
      <c r="E12" s="188">
        <f t="shared" ref="E12:E20" si="2">C12+10</f>
        <v>46187</v>
      </c>
      <c r="F12" s="188">
        <f t="shared" ref="F12:F20" si="3">C12+10</f>
        <v>46187</v>
      </c>
      <c r="G12" s="189">
        <f t="shared" ref="G12:G20" si="4">G11+7</f>
        <v>46198</v>
      </c>
      <c r="H12" s="1088"/>
      <c r="I12" s="5"/>
      <c r="J12" s="5"/>
      <c r="K12" s="5"/>
      <c r="L12" s="5"/>
      <c r="M12" s="5"/>
      <c r="N12" s="5"/>
      <c r="O12" s="5"/>
      <c r="P12" s="5"/>
      <c r="Q12" s="5"/>
    </row>
    <row r="13" spans="1:17" s="1089" customFormat="1" ht="15.75" customHeight="1">
      <c r="A13" s="1085" t="s">
        <v>716</v>
      </c>
      <c r="B13" s="1086" t="s">
        <v>712</v>
      </c>
      <c r="C13" s="1137">
        <f t="shared" si="0"/>
        <v>46184</v>
      </c>
      <c r="D13" s="188">
        <f t="shared" si="1"/>
        <v>46193</v>
      </c>
      <c r="E13" s="188">
        <f t="shared" si="2"/>
        <v>46194</v>
      </c>
      <c r="F13" s="188">
        <f t="shared" si="3"/>
        <v>46194</v>
      </c>
      <c r="G13" s="189">
        <f t="shared" si="4"/>
        <v>46205</v>
      </c>
      <c r="H13" s="1088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7" s="1089" customFormat="1" ht="15.75" customHeight="1">
      <c r="A14" s="1085" t="s">
        <v>831</v>
      </c>
      <c r="B14" s="1086" t="s">
        <v>713</v>
      </c>
      <c r="C14" s="1137">
        <f t="shared" si="0"/>
        <v>46191</v>
      </c>
      <c r="D14" s="188">
        <f t="shared" si="1"/>
        <v>46200</v>
      </c>
      <c r="E14" s="188">
        <f t="shared" si="2"/>
        <v>46201</v>
      </c>
      <c r="F14" s="188">
        <f t="shared" si="3"/>
        <v>46201</v>
      </c>
      <c r="G14" s="189">
        <f t="shared" si="4"/>
        <v>46212</v>
      </c>
      <c r="H14" s="1087"/>
      <c r="I14" s="1075"/>
      <c r="J14" s="1075"/>
      <c r="K14" s="1075"/>
      <c r="L14" s="1075"/>
      <c r="M14" s="1075"/>
      <c r="N14" s="1075"/>
      <c r="O14" s="1075"/>
      <c r="P14" s="1075"/>
      <c r="Q14" s="1075"/>
    </row>
    <row r="15" spans="1:17" s="1089" customFormat="1" ht="15.75" customHeight="1">
      <c r="A15" s="1085" t="s">
        <v>576</v>
      </c>
      <c r="B15" s="1086" t="s">
        <v>714</v>
      </c>
      <c r="C15" s="1137">
        <f t="shared" si="0"/>
        <v>46198</v>
      </c>
      <c r="D15" s="188">
        <f t="shared" si="1"/>
        <v>46207</v>
      </c>
      <c r="E15" s="188">
        <f t="shared" si="2"/>
        <v>46208</v>
      </c>
      <c r="F15" s="188">
        <f t="shared" si="3"/>
        <v>46208</v>
      </c>
      <c r="G15" s="189">
        <f t="shared" si="4"/>
        <v>46219</v>
      </c>
      <c r="H15" s="1087"/>
      <c r="I15" s="1075"/>
      <c r="J15" s="1075"/>
      <c r="K15" s="1075"/>
      <c r="L15" s="1075"/>
      <c r="M15" s="1075"/>
      <c r="N15" s="1075"/>
      <c r="O15" s="1075"/>
      <c r="P15" s="1075"/>
      <c r="Q15" s="1075"/>
    </row>
    <row r="16" spans="1:17" s="1089" customFormat="1" ht="15.75" customHeight="1">
      <c r="A16" s="1085" t="s">
        <v>477</v>
      </c>
      <c r="B16" s="1086" t="s">
        <v>715</v>
      </c>
      <c r="C16" s="1137">
        <f t="shared" si="0"/>
        <v>46205</v>
      </c>
      <c r="D16" s="188">
        <f t="shared" si="1"/>
        <v>46214</v>
      </c>
      <c r="E16" s="188">
        <f t="shared" si="2"/>
        <v>46215</v>
      </c>
      <c r="F16" s="188">
        <f t="shared" si="3"/>
        <v>46215</v>
      </c>
      <c r="G16" s="189">
        <f t="shared" si="4"/>
        <v>46226</v>
      </c>
      <c r="H16" s="1087"/>
      <c r="I16" s="3"/>
      <c r="J16" s="3"/>
      <c r="K16" s="3"/>
      <c r="L16" s="3"/>
      <c r="M16" s="3"/>
      <c r="N16" s="3"/>
      <c r="O16" s="3"/>
      <c r="P16" s="3"/>
      <c r="Q16" s="3"/>
    </row>
    <row r="17" spans="1:17" s="1089" customFormat="1" ht="15.75" customHeight="1">
      <c r="A17" s="1085" t="s">
        <v>716</v>
      </c>
      <c r="B17" s="1086" t="s">
        <v>832</v>
      </c>
      <c r="C17" s="1137">
        <f t="shared" si="0"/>
        <v>46212</v>
      </c>
      <c r="D17" s="188">
        <f t="shared" si="1"/>
        <v>46221</v>
      </c>
      <c r="E17" s="188">
        <f t="shared" si="2"/>
        <v>46222</v>
      </c>
      <c r="F17" s="188">
        <f t="shared" si="3"/>
        <v>46222</v>
      </c>
      <c r="G17" s="189">
        <f t="shared" si="4"/>
        <v>46233</v>
      </c>
      <c r="H17" s="1087"/>
      <c r="I17" s="3"/>
      <c r="J17" s="3"/>
      <c r="K17" s="3"/>
      <c r="L17" s="3"/>
      <c r="M17" s="3"/>
      <c r="N17" s="3"/>
      <c r="O17" s="3"/>
      <c r="P17" s="3"/>
      <c r="Q17" s="3"/>
    </row>
    <row r="18" spans="1:17" s="1089" customFormat="1" ht="15.75" customHeight="1">
      <c r="A18" s="1085" t="s">
        <v>831</v>
      </c>
      <c r="B18" s="1086" t="s">
        <v>833</v>
      </c>
      <c r="C18" s="1137">
        <f t="shared" si="0"/>
        <v>46219</v>
      </c>
      <c r="D18" s="188">
        <f t="shared" si="1"/>
        <v>46228</v>
      </c>
      <c r="E18" s="188">
        <f t="shared" si="2"/>
        <v>46229</v>
      </c>
      <c r="F18" s="188">
        <f t="shared" si="3"/>
        <v>46229</v>
      </c>
      <c r="G18" s="189">
        <f t="shared" si="4"/>
        <v>46240</v>
      </c>
      <c r="H18" s="1087"/>
      <c r="I18" s="3"/>
      <c r="J18" s="3"/>
      <c r="K18" s="3"/>
      <c r="L18" s="3"/>
      <c r="M18" s="3"/>
      <c r="N18" s="3"/>
      <c r="O18" s="3"/>
      <c r="P18" s="3"/>
      <c r="Q18" s="3"/>
    </row>
    <row r="19" spans="1:17" s="1089" customFormat="1" ht="15.75" customHeight="1">
      <c r="A19" s="1085" t="s">
        <v>576</v>
      </c>
      <c r="B19" s="1086" t="s">
        <v>834</v>
      </c>
      <c r="C19" s="1137">
        <f t="shared" si="0"/>
        <v>46226</v>
      </c>
      <c r="D19" s="188">
        <f t="shared" si="1"/>
        <v>46235</v>
      </c>
      <c r="E19" s="188">
        <f t="shared" si="2"/>
        <v>46236</v>
      </c>
      <c r="F19" s="188">
        <f t="shared" si="3"/>
        <v>46236</v>
      </c>
      <c r="G19" s="189">
        <f t="shared" si="4"/>
        <v>46247</v>
      </c>
      <c r="H19" s="1087"/>
      <c r="I19" s="3"/>
      <c r="J19" s="3"/>
      <c r="K19" s="3"/>
      <c r="L19" s="3"/>
      <c r="M19" s="3"/>
      <c r="N19" s="3"/>
      <c r="O19" s="3"/>
      <c r="P19" s="3"/>
      <c r="Q19" s="3"/>
    </row>
    <row r="20" spans="1:17" s="435" customFormat="1" ht="15.75" customHeight="1" thickBot="1">
      <c r="A20" s="1090" t="s">
        <v>477</v>
      </c>
      <c r="B20" s="1091" t="s">
        <v>835</v>
      </c>
      <c r="C20" s="1138">
        <f t="shared" si="0"/>
        <v>46233</v>
      </c>
      <c r="D20" s="484">
        <f t="shared" si="1"/>
        <v>46242</v>
      </c>
      <c r="E20" s="484">
        <f t="shared" si="2"/>
        <v>46243</v>
      </c>
      <c r="F20" s="484">
        <f t="shared" si="3"/>
        <v>46243</v>
      </c>
      <c r="G20" s="485">
        <f t="shared" si="4"/>
        <v>46254</v>
      </c>
      <c r="H20" s="1076"/>
      <c r="I20" s="5"/>
      <c r="J20" s="5"/>
      <c r="K20" s="5"/>
      <c r="L20" s="5"/>
      <c r="M20" s="5"/>
      <c r="N20" s="5"/>
      <c r="O20" s="5"/>
      <c r="P20" s="5"/>
      <c r="Q20" s="5"/>
    </row>
    <row r="21" spans="1:17" s="124" customFormat="1" ht="15.75" customHeight="1">
      <c r="B21" s="125"/>
      <c r="C21" s="125"/>
      <c r="G21" s="126"/>
      <c r="H21" s="1076"/>
    </row>
    <row r="22" spans="1:17" ht="15.75" customHeight="1" thickBot="1">
      <c r="A22" s="1092"/>
      <c r="B22" s="1092"/>
    </row>
    <row r="23" spans="1:17" ht="15.75" customHeight="1" thickBot="1">
      <c r="A23" s="1093" t="s">
        <v>177</v>
      </c>
      <c r="B23" s="1094" t="s">
        <v>286</v>
      </c>
    </row>
    <row r="24" spans="1:17" ht="15.75" customHeight="1">
      <c r="A24" s="1095" t="s">
        <v>287</v>
      </c>
      <c r="B24" s="1096" t="s">
        <v>413</v>
      </c>
    </row>
    <row r="26" spans="1:17" ht="15.75" customHeight="1" thickBot="1"/>
    <row r="27" spans="1:17" ht="57.75" customHeight="1">
      <c r="A27" s="1055" t="s">
        <v>233</v>
      </c>
      <c r="B27" s="1056" t="s">
        <v>280</v>
      </c>
      <c r="C27" s="1080" t="s">
        <v>666</v>
      </c>
      <c r="D27" s="1081" t="s">
        <v>841</v>
      </c>
      <c r="E27" s="1081" t="s">
        <v>842</v>
      </c>
      <c r="F27" s="1082" t="s">
        <v>843</v>
      </c>
      <c r="G27" s="1076"/>
      <c r="H27" s="5"/>
    </row>
    <row r="28" spans="1:17" ht="15.75" customHeight="1">
      <c r="A28" s="929" t="s">
        <v>667</v>
      </c>
      <c r="B28" s="930"/>
      <c r="C28" s="931" t="s">
        <v>752</v>
      </c>
      <c r="D28" s="931" t="s">
        <v>24</v>
      </c>
      <c r="E28" s="931" t="s">
        <v>24</v>
      </c>
      <c r="F28" s="932" t="s">
        <v>24</v>
      </c>
      <c r="G28" s="1076"/>
      <c r="H28" s="5"/>
    </row>
    <row r="29" spans="1:17" ht="15.75" customHeight="1">
      <c r="A29" s="933"/>
      <c r="B29" s="934"/>
      <c r="C29" s="934"/>
      <c r="D29" s="1303" t="s">
        <v>131</v>
      </c>
      <c r="E29" s="1304"/>
      <c r="F29" s="1305"/>
      <c r="G29" s="1076"/>
      <c r="H29" s="5"/>
    </row>
    <row r="30" spans="1:17" ht="15.75" customHeight="1">
      <c r="A30" s="1300" t="s">
        <v>132</v>
      </c>
      <c r="B30" s="1301"/>
      <c r="C30" s="1302"/>
      <c r="D30" s="935" t="s">
        <v>120</v>
      </c>
      <c r="E30" s="935" t="s">
        <v>664</v>
      </c>
      <c r="F30" s="936" t="s">
        <v>665</v>
      </c>
      <c r="G30" s="1076"/>
      <c r="H30" s="5"/>
    </row>
    <row r="31" spans="1:17" ht="15.75" customHeight="1">
      <c r="A31" s="1097" t="s">
        <v>590</v>
      </c>
      <c r="B31" s="1098" t="s">
        <v>909</v>
      </c>
      <c r="C31" s="1135">
        <v>46171</v>
      </c>
      <c r="D31" s="979">
        <f>C31+9</f>
        <v>46180</v>
      </c>
      <c r="E31" s="979">
        <f>C31+10</f>
        <v>46181</v>
      </c>
      <c r="F31" s="980">
        <f>C31+10</f>
        <v>46181</v>
      </c>
      <c r="G31" s="1088"/>
      <c r="H31" s="5"/>
    </row>
    <row r="32" spans="1:17" ht="15.75" customHeight="1">
      <c r="A32" s="1097" t="s">
        <v>661</v>
      </c>
      <c r="B32" s="1098" t="s">
        <v>718</v>
      </c>
      <c r="C32" s="1135">
        <f t="shared" ref="C32:C40" si="5">C31+7</f>
        <v>46178</v>
      </c>
      <c r="D32" s="979">
        <f t="shared" ref="D32:D40" si="6">C32+9</f>
        <v>46187</v>
      </c>
      <c r="E32" s="979">
        <f t="shared" ref="E32:E40" si="7">C32+10</f>
        <v>46188</v>
      </c>
      <c r="F32" s="980">
        <f t="shared" ref="F32:F40" si="8">C32+10</f>
        <v>46188</v>
      </c>
      <c r="G32" s="1076"/>
      <c r="H32" s="5"/>
    </row>
    <row r="33" spans="1:8" ht="15.75" customHeight="1">
      <c r="A33" s="1097" t="s">
        <v>717</v>
      </c>
      <c r="B33" s="1098" t="s">
        <v>719</v>
      </c>
      <c r="C33" s="1135">
        <f t="shared" si="5"/>
        <v>46185</v>
      </c>
      <c r="D33" s="979">
        <f t="shared" si="6"/>
        <v>46194</v>
      </c>
      <c r="E33" s="979">
        <f t="shared" si="7"/>
        <v>46195</v>
      </c>
      <c r="F33" s="980">
        <f t="shared" si="8"/>
        <v>46195</v>
      </c>
      <c r="G33" s="1076"/>
      <c r="H33" s="5"/>
    </row>
    <row r="34" spans="1:8" ht="15.75" customHeight="1">
      <c r="A34" s="1097" t="s">
        <v>590</v>
      </c>
      <c r="B34" s="1098" t="s">
        <v>720</v>
      </c>
      <c r="C34" s="1135">
        <f t="shared" si="5"/>
        <v>46192</v>
      </c>
      <c r="D34" s="979">
        <f t="shared" si="6"/>
        <v>46201</v>
      </c>
      <c r="E34" s="979">
        <f t="shared" si="7"/>
        <v>46202</v>
      </c>
      <c r="F34" s="980">
        <f t="shared" si="8"/>
        <v>46202</v>
      </c>
      <c r="G34" s="1076"/>
      <c r="H34" s="5"/>
    </row>
    <row r="35" spans="1:8" ht="15.75" customHeight="1">
      <c r="A35" s="1097" t="s">
        <v>838</v>
      </c>
      <c r="B35" s="1098" t="s">
        <v>721</v>
      </c>
      <c r="C35" s="1135">
        <f t="shared" si="5"/>
        <v>46199</v>
      </c>
      <c r="D35" s="979">
        <f t="shared" si="6"/>
        <v>46208</v>
      </c>
      <c r="E35" s="979">
        <f t="shared" si="7"/>
        <v>46209</v>
      </c>
      <c r="F35" s="980">
        <f t="shared" si="8"/>
        <v>46209</v>
      </c>
      <c r="G35" s="1076"/>
      <c r="H35" s="5"/>
    </row>
    <row r="36" spans="1:8" ht="15.75" customHeight="1">
      <c r="A36" s="1097" t="s">
        <v>661</v>
      </c>
      <c r="B36" s="1098" t="s">
        <v>722</v>
      </c>
      <c r="C36" s="1135">
        <f t="shared" si="5"/>
        <v>46206</v>
      </c>
      <c r="D36" s="979">
        <f t="shared" si="6"/>
        <v>46215</v>
      </c>
      <c r="E36" s="979">
        <f t="shared" si="7"/>
        <v>46216</v>
      </c>
      <c r="F36" s="980">
        <f t="shared" si="8"/>
        <v>46216</v>
      </c>
      <c r="G36" s="1076"/>
      <c r="H36" s="5"/>
    </row>
    <row r="37" spans="1:8" ht="15.75" customHeight="1">
      <c r="A37" s="1097" t="s">
        <v>717</v>
      </c>
      <c r="B37" s="1098" t="s">
        <v>836</v>
      </c>
      <c r="C37" s="1135">
        <f t="shared" si="5"/>
        <v>46213</v>
      </c>
      <c r="D37" s="979">
        <f t="shared" si="6"/>
        <v>46222</v>
      </c>
      <c r="E37" s="979">
        <f t="shared" si="7"/>
        <v>46223</v>
      </c>
      <c r="F37" s="980">
        <f t="shared" si="8"/>
        <v>46223</v>
      </c>
      <c r="G37" s="1076"/>
      <c r="H37" s="5"/>
    </row>
    <row r="38" spans="1:8" ht="15.75" customHeight="1">
      <c r="A38" s="1097" t="s">
        <v>590</v>
      </c>
      <c r="B38" s="1098" t="s">
        <v>837</v>
      </c>
      <c r="C38" s="1135">
        <f t="shared" si="5"/>
        <v>46220</v>
      </c>
      <c r="D38" s="979">
        <f t="shared" si="6"/>
        <v>46229</v>
      </c>
      <c r="E38" s="979">
        <f t="shared" si="7"/>
        <v>46230</v>
      </c>
      <c r="F38" s="980">
        <f t="shared" si="8"/>
        <v>46230</v>
      </c>
      <c r="G38" s="1076"/>
      <c r="H38" s="5"/>
    </row>
    <row r="39" spans="1:8" ht="15.75" customHeight="1">
      <c r="A39" s="1097" t="s">
        <v>838</v>
      </c>
      <c r="B39" s="1098" t="s">
        <v>839</v>
      </c>
      <c r="C39" s="1135">
        <f t="shared" si="5"/>
        <v>46227</v>
      </c>
      <c r="D39" s="979">
        <f t="shared" si="6"/>
        <v>46236</v>
      </c>
      <c r="E39" s="979">
        <f t="shared" si="7"/>
        <v>46237</v>
      </c>
      <c r="F39" s="980">
        <f t="shared" si="8"/>
        <v>46237</v>
      </c>
      <c r="G39" s="1076"/>
      <c r="H39" s="5"/>
    </row>
    <row r="40" spans="1:8" ht="15.75" customHeight="1" thickBot="1">
      <c r="A40" s="1099" t="s">
        <v>661</v>
      </c>
      <c r="B40" s="1100" t="s">
        <v>840</v>
      </c>
      <c r="C40" s="1136">
        <f t="shared" si="5"/>
        <v>46234</v>
      </c>
      <c r="D40" s="981">
        <f t="shared" si="6"/>
        <v>46243</v>
      </c>
      <c r="E40" s="981">
        <f t="shared" si="7"/>
        <v>46244</v>
      </c>
      <c r="F40" s="982">
        <f t="shared" si="8"/>
        <v>46244</v>
      </c>
      <c r="G40" s="1076"/>
      <c r="H40" s="5"/>
    </row>
    <row r="42" spans="1:8" ht="15.75" customHeight="1" thickBot="1"/>
    <row r="43" spans="1:8" ht="15.75" customHeight="1" thickBot="1">
      <c r="A43" s="1093" t="s">
        <v>177</v>
      </c>
      <c r="B43" s="1094" t="s">
        <v>286</v>
      </c>
    </row>
    <row r="44" spans="1:8" ht="15.75" customHeight="1">
      <c r="A44" s="1095" t="s">
        <v>753</v>
      </c>
      <c r="B44" s="1096" t="s">
        <v>754</v>
      </c>
    </row>
  </sheetData>
  <mergeCells count="8">
    <mergeCell ref="A30:C30"/>
    <mergeCell ref="A10:C10"/>
    <mergeCell ref="D29:F29"/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P99"/>
  <sheetViews>
    <sheetView zoomScale="90" zoomScaleNormal="90" workbookViewId="0">
      <selection activeCell="B87" sqref="B87"/>
    </sheetView>
  </sheetViews>
  <sheetFormatPr defaultColWidth="6.42578125" defaultRowHeight="15.75" customHeight="1"/>
  <cols>
    <col min="1" max="1" width="8.5703125" style="23" customWidth="1"/>
    <col min="2" max="2" width="19.85546875" style="23" customWidth="1"/>
    <col min="3" max="3" width="5.140625" style="47" customWidth="1"/>
    <col min="4" max="4" width="8.42578125" style="23" customWidth="1"/>
    <col min="5" max="8" width="6.42578125" style="23"/>
    <col min="9" max="10" width="6.42578125" style="23" customWidth="1"/>
    <col min="11" max="11" width="6.42578125" style="23"/>
    <col min="12" max="12" width="8.28515625" style="172" customWidth="1"/>
    <col min="13" max="13" width="10.7109375" style="172" customWidth="1"/>
    <col min="14" max="16" width="6.42578125" style="23"/>
    <col min="17" max="17" width="10.5703125" style="23" customWidth="1"/>
    <col min="18" max="18" width="10.7109375" style="23" customWidth="1"/>
    <col min="19" max="19" width="11.85546875" style="23" customWidth="1"/>
    <col min="20" max="20" width="10" style="23" customWidth="1"/>
    <col min="21" max="21" width="11.140625" style="23" customWidth="1"/>
    <col min="22" max="22" width="10.7109375" style="23" customWidth="1"/>
    <col min="23" max="23" width="9.7109375" style="23" customWidth="1"/>
    <col min="24" max="24" width="11" style="23" customWidth="1"/>
    <col min="25" max="25" width="6.42578125" style="23"/>
    <col min="26" max="26" width="11.28515625" style="23" customWidth="1"/>
    <col min="27" max="27" width="10.7109375" style="23" hidden="1" customWidth="1"/>
    <col min="28" max="28" width="6.7109375" style="23" hidden="1" customWidth="1"/>
    <col min="29" max="29" width="7.42578125" style="23" hidden="1" customWidth="1"/>
    <col min="30" max="16384" width="6.42578125" style="23"/>
  </cols>
  <sheetData>
    <row r="1" spans="1:42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1190"/>
      <c r="R1" s="1190"/>
      <c r="S1" s="1190"/>
      <c r="T1" s="1190"/>
      <c r="U1" s="1190"/>
      <c r="V1" s="1190"/>
      <c r="W1" s="1190"/>
      <c r="X1" s="1190"/>
      <c r="Y1" s="1190"/>
      <c r="Z1" s="1190"/>
    </row>
    <row r="2" spans="1:42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</row>
    <row r="3" spans="1:42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J3" s="1192"/>
      <c r="K3" s="1192"/>
      <c r="L3" s="1192"/>
      <c r="M3" s="1192"/>
      <c r="N3" s="1192"/>
      <c r="O3" s="1192"/>
      <c r="P3" s="1192"/>
      <c r="Q3" s="1192"/>
      <c r="R3" s="1192"/>
      <c r="S3" s="1192"/>
      <c r="T3" s="1192"/>
      <c r="U3" s="1192"/>
      <c r="V3" s="1192"/>
      <c r="W3" s="1192"/>
      <c r="X3" s="1192"/>
      <c r="Y3" s="1192"/>
      <c r="Z3" s="1192"/>
    </row>
    <row r="4" spans="1:42" s="37" customFormat="1" ht="21.75" customHeight="1" thickTop="1">
      <c r="A4" s="1203" t="s">
        <v>19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  <c r="T4" s="1203"/>
      <c r="U4" s="1203"/>
      <c r="V4" s="1203"/>
      <c r="W4" s="1203"/>
      <c r="X4" s="1203"/>
      <c r="Y4" s="1203"/>
      <c r="Z4" s="1203"/>
    </row>
    <row r="5" spans="1:42" s="38" customFormat="1" ht="15.75" customHeight="1">
      <c r="A5" s="156" t="s">
        <v>89</v>
      </c>
      <c r="E5" s="41"/>
      <c r="F5" s="41"/>
      <c r="G5" s="41"/>
      <c r="H5" s="39"/>
      <c r="I5" s="39"/>
      <c r="J5" s="39"/>
      <c r="L5" s="41"/>
      <c r="M5" s="41"/>
      <c r="N5" s="41"/>
      <c r="O5" s="39"/>
      <c r="P5" s="42"/>
      <c r="Q5" s="42"/>
      <c r="R5" s="39"/>
      <c r="S5" s="19" t="s">
        <v>46</v>
      </c>
      <c r="T5" s="217">
        <f ca="1">TODAY()</f>
        <v>46167</v>
      </c>
      <c r="U5" s="218"/>
      <c r="V5" s="218"/>
      <c r="W5" s="218"/>
    </row>
    <row r="6" spans="1:42" ht="15.75" customHeight="1" thickBot="1">
      <c r="L6" s="23"/>
      <c r="M6" s="23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100" customFormat="1" ht="35.1" customHeight="1" thickTop="1">
      <c r="A7" s="573" t="s">
        <v>142</v>
      </c>
      <c r="B7" s="1310" t="s">
        <v>26</v>
      </c>
      <c r="C7" s="1311"/>
      <c r="D7" s="1311"/>
      <c r="E7" s="1314" t="s">
        <v>27</v>
      </c>
      <c r="F7" s="1315"/>
      <c r="G7" s="1315"/>
      <c r="H7" s="1315"/>
      <c r="I7" s="1316"/>
      <c r="J7" s="1317"/>
      <c r="K7" s="335" t="s">
        <v>28</v>
      </c>
      <c r="L7" s="343"/>
      <c r="M7" s="343"/>
      <c r="N7" s="343"/>
      <c r="O7" s="1315" t="s">
        <v>29</v>
      </c>
      <c r="P7" s="1315"/>
      <c r="Q7" s="1315"/>
      <c r="R7" s="1315"/>
      <c r="S7" s="898"/>
      <c r="T7" s="1318" t="s">
        <v>30</v>
      </c>
      <c r="U7" s="1315"/>
      <c r="V7" s="1315"/>
      <c r="W7" s="1315"/>
      <c r="X7" s="1315"/>
      <c r="Y7" s="1315"/>
      <c r="Z7" s="1319"/>
      <c r="AA7" s="205"/>
      <c r="AB7" s="127"/>
      <c r="AC7" s="12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</row>
    <row r="8" spans="1:42" s="100" customFormat="1" ht="35.25" customHeight="1" thickBot="1">
      <c r="A8" s="887" t="s">
        <v>143</v>
      </c>
      <c r="B8" s="1312"/>
      <c r="C8" s="1313"/>
      <c r="D8" s="1313"/>
      <c r="E8" s="1320" t="s">
        <v>31</v>
      </c>
      <c r="F8" s="1308"/>
      <c r="G8" s="1308" t="s">
        <v>151</v>
      </c>
      <c r="H8" s="1308"/>
      <c r="I8" s="1308" t="s">
        <v>133</v>
      </c>
      <c r="J8" s="1309"/>
      <c r="K8" s="900" t="s">
        <v>3</v>
      </c>
      <c r="L8" s="901" t="s">
        <v>23</v>
      </c>
      <c r="M8" s="901" t="s">
        <v>77</v>
      </c>
      <c r="N8" s="901" t="s">
        <v>5</v>
      </c>
      <c r="O8" s="899" t="s">
        <v>4</v>
      </c>
      <c r="P8" s="901" t="s">
        <v>8</v>
      </c>
      <c r="Q8" s="901" t="s">
        <v>80</v>
      </c>
      <c r="R8" s="901" t="s">
        <v>429</v>
      </c>
      <c r="S8" s="901" t="s">
        <v>154</v>
      </c>
      <c r="T8" s="901" t="s">
        <v>7</v>
      </c>
      <c r="U8" s="899" t="s">
        <v>25</v>
      </c>
      <c r="V8" s="901" t="s">
        <v>21</v>
      </c>
      <c r="W8" s="901" t="s">
        <v>22</v>
      </c>
      <c r="X8" s="901" t="s">
        <v>34</v>
      </c>
      <c r="Y8" s="901" t="s">
        <v>99</v>
      </c>
      <c r="Z8" s="902" t="s">
        <v>78</v>
      </c>
      <c r="AA8" s="206" t="s">
        <v>78</v>
      </c>
      <c r="AB8" s="903" t="s">
        <v>145</v>
      </c>
      <c r="AC8" s="904" t="s">
        <v>87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128" customFormat="1" ht="15.75" customHeight="1">
      <c r="A9" s="267" t="s">
        <v>139</v>
      </c>
      <c r="B9" s="268" t="s">
        <v>555</v>
      </c>
      <c r="C9" s="269" t="s">
        <v>134</v>
      </c>
      <c r="D9" s="325">
        <v>92</v>
      </c>
      <c r="E9" s="669">
        <v>46160</v>
      </c>
      <c r="F9" s="670">
        <v>0.25</v>
      </c>
      <c r="G9" s="752">
        <v>46159</v>
      </c>
      <c r="H9" s="671">
        <v>0.41666666666666669</v>
      </c>
      <c r="I9" s="670"/>
      <c r="J9" s="672"/>
      <c r="K9" s="878">
        <v>46161</v>
      </c>
      <c r="L9" s="678"/>
      <c r="M9" s="675"/>
      <c r="N9" s="279">
        <v>46175</v>
      </c>
      <c r="O9" s="676"/>
      <c r="P9" s="675"/>
      <c r="Q9" s="675"/>
      <c r="R9" s="279"/>
      <c r="S9" s="279">
        <v>46170</v>
      </c>
      <c r="T9" s="677"/>
      <c r="U9" s="677">
        <v>46176</v>
      </c>
      <c r="V9" s="279">
        <v>46178</v>
      </c>
      <c r="W9" s="678"/>
      <c r="X9" s="279">
        <v>46175</v>
      </c>
      <c r="Y9" s="679"/>
      <c r="Z9" s="697"/>
      <c r="AA9" s="570"/>
      <c r="AB9" s="571"/>
      <c r="AC9" s="57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</row>
    <row r="10" spans="1:42" s="128" customFormat="1" ht="15.75" customHeight="1">
      <c r="A10" s="281" t="s">
        <v>140</v>
      </c>
      <c r="B10" s="326" t="s">
        <v>633</v>
      </c>
      <c r="C10" s="327" t="s">
        <v>134</v>
      </c>
      <c r="D10" s="328">
        <v>28</v>
      </c>
      <c r="E10" s="439">
        <v>46161</v>
      </c>
      <c r="F10" s="440">
        <v>0.41666666666666669</v>
      </c>
      <c r="G10" s="886">
        <v>46160</v>
      </c>
      <c r="H10" s="442">
        <v>0.58333333333333337</v>
      </c>
      <c r="I10" s="440"/>
      <c r="J10" s="443"/>
      <c r="K10" s="879">
        <v>46162</v>
      </c>
      <c r="L10" s="562">
        <v>46172</v>
      </c>
      <c r="M10" s="558"/>
      <c r="N10" s="559">
        <v>46174</v>
      </c>
      <c r="O10" s="559">
        <v>46174</v>
      </c>
      <c r="P10" s="559">
        <v>46176</v>
      </c>
      <c r="Q10" s="558"/>
      <c r="R10" s="559">
        <v>46177</v>
      </c>
      <c r="S10" s="559">
        <v>46174</v>
      </c>
      <c r="T10" s="561">
        <v>46175</v>
      </c>
      <c r="U10" s="561">
        <v>46176</v>
      </c>
      <c r="V10" s="559"/>
      <c r="W10" s="562">
        <v>46179</v>
      </c>
      <c r="X10" s="559"/>
      <c r="Y10" s="563"/>
      <c r="Z10" s="698"/>
      <c r="AA10" s="570"/>
      <c r="AB10" s="571"/>
      <c r="AC10" s="57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</row>
    <row r="11" spans="1:42" s="128" customFormat="1" ht="15.75" customHeight="1">
      <c r="A11" s="281" t="s">
        <v>196</v>
      </c>
      <c r="B11" s="326" t="s">
        <v>577</v>
      </c>
      <c r="C11" s="327" t="s">
        <v>134</v>
      </c>
      <c r="D11" s="328">
        <v>20</v>
      </c>
      <c r="E11" s="439">
        <v>46158</v>
      </c>
      <c r="F11" s="440">
        <v>0.70833333333333337</v>
      </c>
      <c r="G11" s="886">
        <v>46158</v>
      </c>
      <c r="H11" s="442">
        <v>0.70833333333333337</v>
      </c>
      <c r="I11" s="871">
        <v>46159</v>
      </c>
      <c r="J11" s="443">
        <v>0.70833333333333337</v>
      </c>
      <c r="K11" s="879">
        <v>46160</v>
      </c>
      <c r="L11" s="562"/>
      <c r="M11" s="558"/>
      <c r="N11" s="559">
        <v>46168</v>
      </c>
      <c r="O11" s="559">
        <v>46167</v>
      </c>
      <c r="P11" s="558"/>
      <c r="Q11" s="558"/>
      <c r="R11" s="559"/>
      <c r="S11" s="559">
        <v>46172</v>
      </c>
      <c r="T11" s="561">
        <v>46171</v>
      </c>
      <c r="U11" s="561">
        <v>46170</v>
      </c>
      <c r="V11" s="559"/>
      <c r="W11" s="562"/>
      <c r="X11" s="559"/>
      <c r="Y11" s="563"/>
      <c r="Z11" s="698"/>
      <c r="AA11" s="570"/>
      <c r="AB11" s="571"/>
      <c r="AC11" s="57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</row>
    <row r="12" spans="1:42" s="128" customFormat="1" ht="15.75" customHeight="1">
      <c r="A12" s="281" t="s">
        <v>253</v>
      </c>
      <c r="B12" s="326" t="s">
        <v>637</v>
      </c>
      <c r="C12" s="327" t="s">
        <v>134</v>
      </c>
      <c r="D12" s="328">
        <v>10</v>
      </c>
      <c r="E12" s="439">
        <v>46165</v>
      </c>
      <c r="F12" s="440">
        <v>0.375</v>
      </c>
      <c r="G12" s="441">
        <v>46164</v>
      </c>
      <c r="H12" s="442">
        <v>0.54166666666666663</v>
      </c>
      <c r="I12" s="440"/>
      <c r="J12" s="443"/>
      <c r="K12" s="879">
        <v>46165</v>
      </c>
      <c r="L12" s="562"/>
      <c r="M12" s="559"/>
      <c r="N12" s="559"/>
      <c r="O12" s="560"/>
      <c r="P12" s="558"/>
      <c r="Q12" s="559"/>
      <c r="R12" s="559"/>
      <c r="S12" s="559">
        <v>46173</v>
      </c>
      <c r="T12" s="561">
        <v>46174</v>
      </c>
      <c r="U12" s="561"/>
      <c r="V12" s="559"/>
      <c r="W12" s="562"/>
      <c r="X12" s="559">
        <v>46175</v>
      </c>
      <c r="Y12" s="563"/>
      <c r="Z12" s="698">
        <v>46114</v>
      </c>
      <c r="AA12" s="570"/>
      <c r="AB12" s="571"/>
      <c r="AC12" s="57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</row>
    <row r="13" spans="1:42" s="128" customFormat="1" ht="15.75" customHeight="1" thickBot="1">
      <c r="A13" s="303" t="s">
        <v>141</v>
      </c>
      <c r="B13" s="580" t="s">
        <v>393</v>
      </c>
      <c r="C13" s="872" t="s">
        <v>134</v>
      </c>
      <c r="D13" s="873">
        <v>0</v>
      </c>
      <c r="E13" s="893">
        <v>46164</v>
      </c>
      <c r="F13" s="688">
        <v>0.25</v>
      </c>
      <c r="G13" s="583">
        <v>46163</v>
      </c>
      <c r="H13" s="584">
        <v>0.41666666666666669</v>
      </c>
      <c r="I13" s="585"/>
      <c r="J13" s="586"/>
      <c r="K13" s="880">
        <v>46165</v>
      </c>
      <c r="L13" s="314">
        <v>46172</v>
      </c>
      <c r="M13" s="313"/>
      <c r="N13" s="313">
        <v>46174</v>
      </c>
      <c r="O13" s="314">
        <v>46174</v>
      </c>
      <c r="P13" s="315">
        <v>46176</v>
      </c>
      <c r="Q13" s="315"/>
      <c r="R13" s="315">
        <v>46177</v>
      </c>
      <c r="S13" s="315">
        <v>46174</v>
      </c>
      <c r="T13" s="315">
        <v>46175</v>
      </c>
      <c r="U13" s="315">
        <v>46176</v>
      </c>
      <c r="V13" s="315">
        <v>46178</v>
      </c>
      <c r="W13" s="690">
        <v>46179</v>
      </c>
      <c r="X13" s="315"/>
      <c r="Y13" s="691"/>
      <c r="Z13" s="874"/>
      <c r="AA13" s="875"/>
      <c r="AB13" s="434"/>
      <c r="AC13" s="43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</row>
    <row r="14" spans="1:42" s="634" customFormat="1" ht="15.75" customHeight="1">
      <c r="A14" s="888" t="s">
        <v>139</v>
      </c>
      <c r="B14" s="889" t="s">
        <v>419</v>
      </c>
      <c r="C14" s="890" t="s">
        <v>134</v>
      </c>
      <c r="D14" s="891">
        <v>58</v>
      </c>
      <c r="E14" s="892">
        <v>46167</v>
      </c>
      <c r="F14" s="883">
        <v>0.25</v>
      </c>
      <c r="G14" s="881">
        <v>46166</v>
      </c>
      <c r="H14" s="882">
        <v>0.41666666666666669</v>
      </c>
      <c r="I14" s="883"/>
      <c r="J14" s="884"/>
      <c r="K14" s="885">
        <v>46168</v>
      </c>
      <c r="L14" s="760"/>
      <c r="M14" s="761"/>
      <c r="N14" s="762">
        <v>46182</v>
      </c>
      <c r="O14" s="763"/>
      <c r="P14" s="761"/>
      <c r="Q14" s="761"/>
      <c r="R14" s="762"/>
      <c r="S14" s="762">
        <v>46177</v>
      </c>
      <c r="T14" s="764"/>
      <c r="U14" s="764">
        <v>46183</v>
      </c>
      <c r="V14" s="762">
        <v>46185</v>
      </c>
      <c r="W14" s="765"/>
      <c r="X14" s="762">
        <v>46182</v>
      </c>
      <c r="Y14" s="766"/>
      <c r="Z14" s="767"/>
      <c r="AA14" s="768"/>
      <c r="AB14" s="769"/>
      <c r="AC14" s="77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</row>
    <row r="15" spans="1:42" s="634" customFormat="1" ht="15.75" customHeight="1">
      <c r="A15" s="771" t="s">
        <v>140</v>
      </c>
      <c r="B15" s="772" t="s">
        <v>393</v>
      </c>
      <c r="C15" s="773" t="s">
        <v>134</v>
      </c>
      <c r="D15" s="175">
        <v>0</v>
      </c>
      <c r="E15" s="589">
        <v>46168</v>
      </c>
      <c r="F15" s="631">
        <v>0.41666666666666669</v>
      </c>
      <c r="G15" s="176">
        <v>46167</v>
      </c>
      <c r="H15" s="177">
        <v>0.58333333333333337</v>
      </c>
      <c r="I15" s="631"/>
      <c r="J15" s="774"/>
      <c r="K15" s="590">
        <v>46169</v>
      </c>
      <c r="L15" s="632">
        <v>46179</v>
      </c>
      <c r="M15" s="137"/>
      <c r="N15" s="137">
        <v>46181</v>
      </c>
      <c r="O15" s="138">
        <v>46181</v>
      </c>
      <c r="P15" s="137">
        <v>46183</v>
      </c>
      <c r="Q15" s="137"/>
      <c r="R15" s="137">
        <v>46184</v>
      </c>
      <c r="S15" s="137">
        <v>46181</v>
      </c>
      <c r="T15" s="137">
        <v>46182</v>
      </c>
      <c r="U15" s="137">
        <v>46183</v>
      </c>
      <c r="V15" s="137"/>
      <c r="W15" s="138">
        <v>46186</v>
      </c>
      <c r="X15" s="137"/>
      <c r="Y15" s="184"/>
      <c r="Z15" s="701"/>
      <c r="AA15" s="633"/>
      <c r="AB15" s="591"/>
      <c r="AC15" s="591"/>
      <c r="AD15" s="592"/>
      <c r="AE15" s="592"/>
      <c r="AF15" s="592"/>
      <c r="AG15" s="592"/>
      <c r="AH15" s="592"/>
      <c r="AI15" s="592"/>
      <c r="AJ15" s="592"/>
      <c r="AK15" s="592"/>
      <c r="AL15" s="592"/>
      <c r="AM15" s="592"/>
      <c r="AN15" s="592"/>
      <c r="AO15" s="592"/>
      <c r="AP15" s="592"/>
    </row>
    <row r="16" spans="1:42" s="129" customFormat="1" ht="15" customHeight="1">
      <c r="A16" s="699" t="s">
        <v>196</v>
      </c>
      <c r="B16" s="321" t="s">
        <v>428</v>
      </c>
      <c r="C16" s="322" t="s">
        <v>134</v>
      </c>
      <c r="D16" s="331">
        <v>36</v>
      </c>
      <c r="E16" s="427">
        <v>46165</v>
      </c>
      <c r="F16" s="564">
        <v>0.70833333333333337</v>
      </c>
      <c r="G16" s="287">
        <v>46165</v>
      </c>
      <c r="H16" s="300">
        <v>0.70833333333333337</v>
      </c>
      <c r="I16" s="841">
        <v>46166</v>
      </c>
      <c r="J16" s="565">
        <v>0.70833333333333337</v>
      </c>
      <c r="K16" s="324">
        <v>46167</v>
      </c>
      <c r="L16" s="566"/>
      <c r="M16" s="294"/>
      <c r="N16" s="294">
        <v>46175</v>
      </c>
      <c r="O16" s="432">
        <v>46174</v>
      </c>
      <c r="P16" s="294"/>
      <c r="Q16" s="294"/>
      <c r="R16" s="294"/>
      <c r="S16" s="294">
        <v>46179</v>
      </c>
      <c r="T16" s="294">
        <v>46178</v>
      </c>
      <c r="U16" s="294">
        <v>46177</v>
      </c>
      <c r="V16" s="294"/>
      <c r="W16" s="432"/>
      <c r="X16" s="294"/>
      <c r="Y16" s="295"/>
      <c r="Z16" s="700"/>
      <c r="AA16" s="429"/>
      <c r="AB16" s="434"/>
      <c r="AC16" s="43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</row>
    <row r="17" spans="1:42" s="129" customFormat="1" ht="15.75" customHeight="1">
      <c r="A17" s="699" t="s">
        <v>253</v>
      </c>
      <c r="B17" s="321" t="s">
        <v>692</v>
      </c>
      <c r="C17" s="322" t="s">
        <v>134</v>
      </c>
      <c r="D17" s="331">
        <v>42</v>
      </c>
      <c r="E17" s="427">
        <v>46172</v>
      </c>
      <c r="F17" s="564">
        <v>0.375</v>
      </c>
      <c r="G17" s="287">
        <v>46171</v>
      </c>
      <c r="H17" s="300">
        <v>0.54166666666666663</v>
      </c>
      <c r="I17" s="564"/>
      <c r="J17" s="565"/>
      <c r="K17" s="324">
        <v>46172</v>
      </c>
      <c r="L17" s="566"/>
      <c r="M17" s="294"/>
      <c r="N17" s="294"/>
      <c r="O17" s="432"/>
      <c r="P17" s="294"/>
      <c r="Q17" s="294"/>
      <c r="R17" s="294"/>
      <c r="S17" s="294">
        <v>46180</v>
      </c>
      <c r="T17" s="294">
        <v>46181</v>
      </c>
      <c r="U17" s="294"/>
      <c r="V17" s="294"/>
      <c r="W17" s="432"/>
      <c r="X17" s="294">
        <v>46182</v>
      </c>
      <c r="Y17" s="295"/>
      <c r="Z17" s="700">
        <v>46121</v>
      </c>
      <c r="AA17" s="429"/>
      <c r="AB17" s="434"/>
      <c r="AC17" s="43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</row>
    <row r="18" spans="1:42" s="634" customFormat="1" ht="15.75" customHeight="1" thickBot="1">
      <c r="A18" s="702" t="s">
        <v>141</v>
      </c>
      <c r="B18" s="703" t="s">
        <v>393</v>
      </c>
      <c r="C18" s="704" t="s">
        <v>134</v>
      </c>
      <c r="D18" s="705">
        <v>0</v>
      </c>
      <c r="E18" s="706">
        <v>46171</v>
      </c>
      <c r="F18" s="707">
        <v>0.25</v>
      </c>
      <c r="G18" s="708">
        <v>46170</v>
      </c>
      <c r="H18" s="709">
        <v>0.41666666666666669</v>
      </c>
      <c r="I18" s="707"/>
      <c r="J18" s="710"/>
      <c r="K18" s="711">
        <v>46172</v>
      </c>
      <c r="L18" s="712">
        <v>46179</v>
      </c>
      <c r="M18" s="515"/>
      <c r="N18" s="515">
        <v>46181</v>
      </c>
      <c r="O18" s="713">
        <v>46181</v>
      </c>
      <c r="P18" s="515">
        <v>46183</v>
      </c>
      <c r="Q18" s="515"/>
      <c r="R18" s="515">
        <v>46184</v>
      </c>
      <c r="S18" s="515">
        <v>46181</v>
      </c>
      <c r="T18" s="515">
        <v>46182</v>
      </c>
      <c r="U18" s="515">
        <v>46183</v>
      </c>
      <c r="V18" s="515">
        <v>46185</v>
      </c>
      <c r="W18" s="713">
        <v>46186</v>
      </c>
      <c r="X18" s="515"/>
      <c r="Y18" s="516"/>
      <c r="Z18" s="714"/>
      <c r="AA18" s="633"/>
      <c r="AB18" s="591"/>
      <c r="AC18" s="591"/>
      <c r="AD18" s="592"/>
      <c r="AE18" s="592"/>
      <c r="AF18" s="592"/>
      <c r="AG18" s="592"/>
      <c r="AH18" s="592"/>
      <c r="AI18" s="592"/>
      <c r="AJ18" s="592"/>
      <c r="AK18" s="592"/>
      <c r="AL18" s="592"/>
      <c r="AM18" s="592"/>
      <c r="AN18" s="592"/>
      <c r="AO18" s="592"/>
      <c r="AP18" s="592"/>
    </row>
    <row r="19" spans="1:42" s="128" customFormat="1" ht="15.75" customHeight="1">
      <c r="A19" s="267" t="s">
        <v>139</v>
      </c>
      <c r="B19" s="268" t="s">
        <v>414</v>
      </c>
      <c r="C19" s="269" t="s">
        <v>134</v>
      </c>
      <c r="D19" s="325">
        <v>67</v>
      </c>
      <c r="E19" s="669">
        <v>46174</v>
      </c>
      <c r="F19" s="670">
        <v>0.25</v>
      </c>
      <c r="G19" s="272">
        <v>46173</v>
      </c>
      <c r="H19" s="671">
        <v>0.41666666666666669</v>
      </c>
      <c r="I19" s="670"/>
      <c r="J19" s="672"/>
      <c r="K19" s="673">
        <v>46175</v>
      </c>
      <c r="L19" s="674"/>
      <c r="M19" s="675"/>
      <c r="N19" s="279">
        <v>46189</v>
      </c>
      <c r="O19" s="676"/>
      <c r="P19" s="675"/>
      <c r="Q19" s="675"/>
      <c r="R19" s="279"/>
      <c r="S19" s="279">
        <v>46184</v>
      </c>
      <c r="T19" s="677"/>
      <c r="U19" s="677">
        <v>46190</v>
      </c>
      <c r="V19" s="279">
        <v>46192</v>
      </c>
      <c r="W19" s="678"/>
      <c r="X19" s="279">
        <v>46189</v>
      </c>
      <c r="Y19" s="679"/>
      <c r="Z19" s="697"/>
      <c r="AA19" s="444"/>
      <c r="AB19" s="445"/>
      <c r="AC19" s="446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</row>
    <row r="20" spans="1:42" s="128" customFormat="1" ht="15.75" customHeight="1">
      <c r="A20" s="297" t="s">
        <v>140</v>
      </c>
      <c r="B20" s="282" t="s">
        <v>668</v>
      </c>
      <c r="C20" s="283" t="s">
        <v>134</v>
      </c>
      <c r="D20" s="331">
        <v>59</v>
      </c>
      <c r="E20" s="427">
        <v>46175</v>
      </c>
      <c r="F20" s="564">
        <v>0.41666666666666669</v>
      </c>
      <c r="G20" s="287">
        <v>46174</v>
      </c>
      <c r="H20" s="300">
        <v>0.58333333333333337</v>
      </c>
      <c r="I20" s="564"/>
      <c r="J20" s="565"/>
      <c r="K20" s="324">
        <v>46176</v>
      </c>
      <c r="L20" s="566">
        <v>46186</v>
      </c>
      <c r="M20" s="294"/>
      <c r="N20" s="294">
        <v>46188</v>
      </c>
      <c r="O20" s="432">
        <v>46188</v>
      </c>
      <c r="P20" s="294">
        <v>46190</v>
      </c>
      <c r="Q20" s="294"/>
      <c r="R20" s="294">
        <v>46191</v>
      </c>
      <c r="S20" s="294">
        <v>46188</v>
      </c>
      <c r="T20" s="294">
        <v>46189</v>
      </c>
      <c r="U20" s="294">
        <v>46190</v>
      </c>
      <c r="V20" s="294"/>
      <c r="W20" s="432">
        <v>46193</v>
      </c>
      <c r="X20" s="294"/>
      <c r="Y20" s="295"/>
      <c r="Z20" s="700"/>
      <c r="AA20" s="429"/>
      <c r="AB20" s="434"/>
      <c r="AC20" s="43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</row>
    <row r="21" spans="1:42" s="128" customFormat="1" ht="15.75" customHeight="1">
      <c r="A21" s="297" t="s">
        <v>196</v>
      </c>
      <c r="B21" s="282" t="s">
        <v>478</v>
      </c>
      <c r="C21" s="283" t="s">
        <v>134</v>
      </c>
      <c r="D21" s="331">
        <v>28</v>
      </c>
      <c r="E21" s="427">
        <v>46172</v>
      </c>
      <c r="F21" s="290">
        <v>0.70833333333333337</v>
      </c>
      <c r="G21" s="287">
        <v>46172</v>
      </c>
      <c r="H21" s="288">
        <v>0.70833333333333337</v>
      </c>
      <c r="I21" s="289">
        <v>46173</v>
      </c>
      <c r="J21" s="290">
        <v>0.70833333333333337</v>
      </c>
      <c r="K21" s="324">
        <v>46174</v>
      </c>
      <c r="L21" s="428"/>
      <c r="M21" s="293"/>
      <c r="N21" s="293">
        <v>46182</v>
      </c>
      <c r="O21" s="292">
        <v>46181</v>
      </c>
      <c r="P21" s="294"/>
      <c r="Q21" s="294"/>
      <c r="R21" s="293"/>
      <c r="S21" s="293">
        <v>46186</v>
      </c>
      <c r="T21" s="293">
        <v>46185</v>
      </c>
      <c r="U21" s="293">
        <v>46184</v>
      </c>
      <c r="V21" s="293"/>
      <c r="W21" s="292"/>
      <c r="X21" s="294"/>
      <c r="Y21" s="567"/>
      <c r="Z21" s="715"/>
      <c r="AA21" s="429"/>
      <c r="AB21" s="430"/>
      <c r="AC21" s="431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</row>
    <row r="22" spans="1:42" s="128" customFormat="1" ht="15.75" customHeight="1">
      <c r="A22" s="297" t="s">
        <v>253</v>
      </c>
      <c r="B22" s="991" t="s">
        <v>636</v>
      </c>
      <c r="C22" s="128" t="s">
        <v>134</v>
      </c>
      <c r="D22" s="128">
        <v>13</v>
      </c>
      <c r="E22" s="427">
        <v>46179</v>
      </c>
      <c r="F22" s="290">
        <v>0.375</v>
      </c>
      <c r="G22" s="287">
        <v>46178</v>
      </c>
      <c r="H22" s="288">
        <v>0.54166666666666663</v>
      </c>
      <c r="I22" s="289"/>
      <c r="J22" s="290"/>
      <c r="K22" s="324">
        <v>46179</v>
      </c>
      <c r="L22" s="428"/>
      <c r="M22" s="293"/>
      <c r="N22" s="293"/>
      <c r="O22" s="292"/>
      <c r="P22" s="294"/>
      <c r="Q22" s="294"/>
      <c r="R22" s="293"/>
      <c r="S22" s="293">
        <v>46187</v>
      </c>
      <c r="T22" s="293">
        <v>46188</v>
      </c>
      <c r="U22" s="293"/>
      <c r="V22" s="293"/>
      <c r="W22" s="292"/>
      <c r="X22" s="294">
        <v>46189</v>
      </c>
      <c r="Y22" s="567"/>
      <c r="Z22" s="715">
        <v>46128</v>
      </c>
      <c r="AA22" s="429"/>
      <c r="AB22" s="430"/>
      <c r="AC22" s="431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</row>
    <row r="23" spans="1:42" s="100" customFormat="1" ht="15.75" customHeight="1" thickBot="1">
      <c r="A23" s="507" t="s">
        <v>141</v>
      </c>
      <c r="B23" s="775" t="s">
        <v>541</v>
      </c>
      <c r="C23" s="776" t="s">
        <v>134</v>
      </c>
      <c r="D23" s="777">
        <v>85</v>
      </c>
      <c r="E23" s="706">
        <v>46178</v>
      </c>
      <c r="F23" s="778">
        <v>0.25</v>
      </c>
      <c r="G23" s="708">
        <v>46177</v>
      </c>
      <c r="H23" s="709">
        <v>0.41666666666666669</v>
      </c>
      <c r="I23" s="779"/>
      <c r="J23" s="780"/>
      <c r="K23" s="711">
        <v>46179</v>
      </c>
      <c r="L23" s="512">
        <v>46186</v>
      </c>
      <c r="M23" s="513"/>
      <c r="N23" s="513">
        <v>46188</v>
      </c>
      <c r="O23" s="514">
        <v>46188</v>
      </c>
      <c r="P23" s="515">
        <v>46190</v>
      </c>
      <c r="Q23" s="515"/>
      <c r="R23" s="515">
        <v>46191</v>
      </c>
      <c r="S23" s="515">
        <v>46188</v>
      </c>
      <c r="T23" s="515">
        <v>46189</v>
      </c>
      <c r="U23" s="515">
        <v>46190</v>
      </c>
      <c r="V23" s="515">
        <v>46192</v>
      </c>
      <c r="W23" s="713">
        <v>46193</v>
      </c>
      <c r="X23" s="515"/>
      <c r="Y23" s="781"/>
      <c r="Z23" s="714"/>
      <c r="AA23" s="782"/>
      <c r="AB23" s="591"/>
      <c r="AC23" s="591"/>
      <c r="AD23" s="592"/>
      <c r="AE23" s="592"/>
      <c r="AF23" s="592"/>
      <c r="AG23" s="592"/>
      <c r="AH23" s="592"/>
      <c r="AI23" s="592"/>
      <c r="AJ23" s="592"/>
      <c r="AK23" s="592"/>
      <c r="AL23" s="592"/>
      <c r="AM23" s="592"/>
      <c r="AN23" s="592"/>
      <c r="AO23" s="592"/>
      <c r="AP23" s="592"/>
    </row>
    <row r="24" spans="1:42" s="128" customFormat="1" ht="15.75" customHeight="1">
      <c r="A24" s="267" t="s">
        <v>139</v>
      </c>
      <c r="B24" s="268" t="s">
        <v>555</v>
      </c>
      <c r="C24" s="269" t="s">
        <v>134</v>
      </c>
      <c r="D24" s="325">
        <v>93</v>
      </c>
      <c r="E24" s="669">
        <v>46181</v>
      </c>
      <c r="F24" s="670">
        <v>0.25</v>
      </c>
      <c r="G24" s="272">
        <v>46180</v>
      </c>
      <c r="H24" s="671">
        <v>0.41666666666666669</v>
      </c>
      <c r="I24" s="670"/>
      <c r="J24" s="672"/>
      <c r="K24" s="673">
        <v>46182</v>
      </c>
      <c r="L24" s="674"/>
      <c r="M24" s="675"/>
      <c r="N24" s="279">
        <v>46196</v>
      </c>
      <c r="O24" s="676"/>
      <c r="P24" s="675"/>
      <c r="Q24" s="675"/>
      <c r="R24" s="279"/>
      <c r="S24" s="279">
        <v>46191</v>
      </c>
      <c r="T24" s="677"/>
      <c r="U24" s="677">
        <v>46197</v>
      </c>
      <c r="V24" s="279">
        <v>46199</v>
      </c>
      <c r="W24" s="678"/>
      <c r="X24" s="279">
        <v>46196</v>
      </c>
      <c r="Y24" s="679"/>
      <c r="Z24" s="697"/>
      <c r="AA24" s="444"/>
      <c r="AB24" s="445"/>
      <c r="AC24" s="446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</row>
    <row r="25" spans="1:42" s="128" customFormat="1" ht="15.75" customHeight="1">
      <c r="A25" s="297" t="s">
        <v>140</v>
      </c>
      <c r="B25" s="282" t="s">
        <v>393</v>
      </c>
      <c r="C25" s="283" t="s">
        <v>134</v>
      </c>
      <c r="D25" s="329">
        <v>0</v>
      </c>
      <c r="E25" s="427">
        <v>46182</v>
      </c>
      <c r="F25" s="564">
        <v>0.41666666666666669</v>
      </c>
      <c r="G25" s="287">
        <v>46181</v>
      </c>
      <c r="H25" s="300">
        <v>0.58333333333333337</v>
      </c>
      <c r="I25" s="564"/>
      <c r="J25" s="565"/>
      <c r="K25" s="324">
        <v>46183</v>
      </c>
      <c r="L25" s="566">
        <v>46193</v>
      </c>
      <c r="M25" s="294"/>
      <c r="N25" s="294">
        <v>46195</v>
      </c>
      <c r="O25" s="432">
        <v>46195</v>
      </c>
      <c r="P25" s="294">
        <v>46197</v>
      </c>
      <c r="Q25" s="294"/>
      <c r="R25" s="294">
        <v>46198</v>
      </c>
      <c r="S25" s="294">
        <v>46195</v>
      </c>
      <c r="T25" s="294">
        <v>46196</v>
      </c>
      <c r="U25" s="294">
        <v>46197</v>
      </c>
      <c r="V25" s="294"/>
      <c r="W25" s="432">
        <v>46200</v>
      </c>
      <c r="X25" s="294"/>
      <c r="Y25" s="295"/>
      <c r="Z25" s="700"/>
      <c r="AA25" s="429"/>
      <c r="AB25" s="434"/>
      <c r="AC25" s="43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</row>
    <row r="26" spans="1:42" s="128" customFormat="1" ht="15.75" customHeight="1">
      <c r="A26" s="297" t="s">
        <v>196</v>
      </c>
      <c r="B26" s="282" t="s">
        <v>691</v>
      </c>
      <c r="C26" s="283" t="s">
        <v>134</v>
      </c>
      <c r="D26" s="331">
        <v>31</v>
      </c>
      <c r="E26" s="427">
        <v>46179</v>
      </c>
      <c r="F26" s="290">
        <v>0.70833333333333337</v>
      </c>
      <c r="G26" s="287">
        <v>46179</v>
      </c>
      <c r="H26" s="288">
        <v>0.70833333333333337</v>
      </c>
      <c r="I26" s="289">
        <v>46180</v>
      </c>
      <c r="J26" s="290">
        <v>0.70833333333333337</v>
      </c>
      <c r="K26" s="324">
        <v>46181</v>
      </c>
      <c r="L26" s="428"/>
      <c r="M26" s="293"/>
      <c r="N26" s="293">
        <v>46189</v>
      </c>
      <c r="O26" s="292">
        <v>46188</v>
      </c>
      <c r="P26" s="294"/>
      <c r="Q26" s="294"/>
      <c r="R26" s="293"/>
      <c r="S26" s="293">
        <v>46193</v>
      </c>
      <c r="T26" s="293">
        <v>46192</v>
      </c>
      <c r="U26" s="293">
        <v>46191</v>
      </c>
      <c r="V26" s="293"/>
      <c r="W26" s="292"/>
      <c r="X26" s="294"/>
      <c r="Y26" s="567"/>
      <c r="Z26" s="715"/>
      <c r="AA26" s="429"/>
      <c r="AB26" s="430"/>
      <c r="AC26" s="431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</row>
    <row r="27" spans="1:42" s="128" customFormat="1" ht="15.75" customHeight="1">
      <c r="A27" s="297" t="s">
        <v>253</v>
      </c>
      <c r="B27" s="282" t="s">
        <v>635</v>
      </c>
      <c r="C27" s="283" t="s">
        <v>134</v>
      </c>
      <c r="D27" s="331">
        <v>59</v>
      </c>
      <c r="E27" s="427">
        <v>46186</v>
      </c>
      <c r="F27" s="290">
        <v>0.375</v>
      </c>
      <c r="G27" s="287">
        <v>46185</v>
      </c>
      <c r="H27" s="288">
        <v>0.54166666666666663</v>
      </c>
      <c r="I27" s="289"/>
      <c r="J27" s="290"/>
      <c r="K27" s="324">
        <v>46186</v>
      </c>
      <c r="L27" s="428"/>
      <c r="M27" s="293"/>
      <c r="N27" s="293"/>
      <c r="O27" s="292"/>
      <c r="P27" s="294"/>
      <c r="Q27" s="294"/>
      <c r="R27" s="293"/>
      <c r="S27" s="293">
        <v>46194</v>
      </c>
      <c r="T27" s="293">
        <v>46195</v>
      </c>
      <c r="U27" s="293"/>
      <c r="V27" s="293"/>
      <c r="W27" s="292"/>
      <c r="X27" s="294">
        <v>46196</v>
      </c>
      <c r="Y27" s="567"/>
      <c r="Z27" s="715">
        <v>46135</v>
      </c>
      <c r="AA27" s="429"/>
      <c r="AB27" s="430"/>
      <c r="AC27" s="431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</row>
    <row r="28" spans="1:42" s="128" customFormat="1" ht="15.75" customHeight="1" thickBot="1">
      <c r="A28" s="303" t="s">
        <v>141</v>
      </c>
      <c r="B28" s="580" t="s">
        <v>634</v>
      </c>
      <c r="C28" s="581" t="s">
        <v>134</v>
      </c>
      <c r="D28" s="873">
        <v>109</v>
      </c>
      <c r="E28" s="687">
        <v>46185</v>
      </c>
      <c r="F28" s="688">
        <v>0.25</v>
      </c>
      <c r="G28" s="583">
        <v>46184</v>
      </c>
      <c r="H28" s="584">
        <v>0.41666666666666669</v>
      </c>
      <c r="I28" s="585"/>
      <c r="J28" s="586"/>
      <c r="K28" s="689">
        <v>46186</v>
      </c>
      <c r="L28" s="312">
        <v>46193</v>
      </c>
      <c r="M28" s="313"/>
      <c r="N28" s="313">
        <v>46195</v>
      </c>
      <c r="O28" s="314">
        <v>46195</v>
      </c>
      <c r="P28" s="315">
        <v>46197</v>
      </c>
      <c r="Q28" s="315"/>
      <c r="R28" s="315">
        <v>46198</v>
      </c>
      <c r="S28" s="315">
        <v>46195</v>
      </c>
      <c r="T28" s="315">
        <v>46196</v>
      </c>
      <c r="U28" s="315">
        <v>46197</v>
      </c>
      <c r="V28" s="315">
        <v>46199</v>
      </c>
      <c r="W28" s="690">
        <v>46200</v>
      </c>
      <c r="X28" s="315"/>
      <c r="Y28" s="691"/>
      <c r="Z28" s="874"/>
      <c r="AA28" s="875"/>
      <c r="AB28" s="434"/>
      <c r="AC28" s="43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</row>
    <row r="29" spans="1:42" s="792" customFormat="1" ht="15.75" customHeight="1">
      <c r="A29" s="783" t="s">
        <v>139</v>
      </c>
      <c r="B29" s="784" t="s">
        <v>419</v>
      </c>
      <c r="C29" s="785" t="s">
        <v>134</v>
      </c>
      <c r="D29" s="786">
        <v>59</v>
      </c>
      <c r="E29" s="754">
        <v>46188</v>
      </c>
      <c r="F29" s="755">
        <v>0.25</v>
      </c>
      <c r="G29" s="756">
        <v>46187</v>
      </c>
      <c r="H29" s="757">
        <v>0.41666666666666669</v>
      </c>
      <c r="I29" s="755"/>
      <c r="J29" s="758"/>
      <c r="K29" s="759">
        <v>46189</v>
      </c>
      <c r="L29" s="760"/>
      <c r="M29" s="761"/>
      <c r="N29" s="762">
        <v>46203</v>
      </c>
      <c r="O29" s="763"/>
      <c r="P29" s="761"/>
      <c r="Q29" s="761"/>
      <c r="R29" s="762"/>
      <c r="S29" s="762">
        <v>46198</v>
      </c>
      <c r="T29" s="764"/>
      <c r="U29" s="764">
        <v>46204</v>
      </c>
      <c r="V29" s="762">
        <v>46206</v>
      </c>
      <c r="W29" s="765"/>
      <c r="X29" s="762">
        <v>46203</v>
      </c>
      <c r="Y29" s="766"/>
      <c r="Z29" s="787"/>
      <c r="AA29" s="788"/>
      <c r="AB29" s="789"/>
      <c r="AC29" s="790"/>
      <c r="AD29" s="791"/>
      <c r="AE29" s="791"/>
      <c r="AF29" s="791"/>
      <c r="AG29" s="791"/>
      <c r="AH29" s="791"/>
      <c r="AI29" s="791"/>
      <c r="AJ29" s="791"/>
      <c r="AK29" s="791"/>
      <c r="AL29" s="791"/>
      <c r="AM29" s="791"/>
      <c r="AN29" s="791"/>
      <c r="AO29" s="791"/>
      <c r="AP29" s="791"/>
    </row>
    <row r="30" spans="1:42" s="129" customFormat="1" ht="15.75" customHeight="1">
      <c r="A30" s="297" t="s">
        <v>140</v>
      </c>
      <c r="B30" s="282" t="s">
        <v>633</v>
      </c>
      <c r="C30" s="283" t="s">
        <v>134</v>
      </c>
      <c r="D30" s="331">
        <v>29</v>
      </c>
      <c r="E30" s="427">
        <v>46189</v>
      </c>
      <c r="F30" s="290">
        <v>0.41666666666666669</v>
      </c>
      <c r="G30" s="287">
        <v>46188</v>
      </c>
      <c r="H30" s="288">
        <v>0.58333333333333337</v>
      </c>
      <c r="I30" s="289"/>
      <c r="J30" s="437"/>
      <c r="K30" s="324">
        <v>46190</v>
      </c>
      <c r="L30" s="428">
        <v>46200</v>
      </c>
      <c r="M30" s="293"/>
      <c r="N30" s="293">
        <v>46202</v>
      </c>
      <c r="O30" s="292">
        <v>46202</v>
      </c>
      <c r="P30" s="294">
        <v>46204</v>
      </c>
      <c r="Q30" s="294"/>
      <c r="R30" s="293">
        <v>46205</v>
      </c>
      <c r="S30" s="293">
        <v>46202</v>
      </c>
      <c r="T30" s="293">
        <v>46203</v>
      </c>
      <c r="U30" s="293">
        <v>46204</v>
      </c>
      <c r="V30" s="293"/>
      <c r="W30" s="292">
        <v>46207</v>
      </c>
      <c r="X30" s="294"/>
      <c r="Y30" s="569"/>
      <c r="Z30" s="433"/>
      <c r="AA30" s="429"/>
      <c r="AB30" s="430"/>
      <c r="AC30" s="431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</row>
    <row r="31" spans="1:42" s="129" customFormat="1" ht="15.75" customHeight="1">
      <c r="A31" s="297" t="s">
        <v>196</v>
      </c>
      <c r="B31" s="282" t="s">
        <v>577</v>
      </c>
      <c r="C31" s="283" t="s">
        <v>134</v>
      </c>
      <c r="D31" s="331">
        <v>21</v>
      </c>
      <c r="E31" s="427">
        <v>46186</v>
      </c>
      <c r="F31" s="290">
        <v>0.70833333333333337</v>
      </c>
      <c r="G31" s="287">
        <v>46186</v>
      </c>
      <c r="H31" s="288">
        <v>0.70833333333333337</v>
      </c>
      <c r="I31" s="289">
        <v>46187</v>
      </c>
      <c r="J31" s="437">
        <v>0.70833333333333337</v>
      </c>
      <c r="K31" s="324">
        <v>46188</v>
      </c>
      <c r="L31" s="428"/>
      <c r="M31" s="293"/>
      <c r="N31" s="293">
        <v>46196</v>
      </c>
      <c r="O31" s="292">
        <v>46195</v>
      </c>
      <c r="P31" s="294"/>
      <c r="Q31" s="294"/>
      <c r="R31" s="293"/>
      <c r="S31" s="293">
        <v>46200</v>
      </c>
      <c r="T31" s="293">
        <v>46199</v>
      </c>
      <c r="U31" s="293">
        <v>46198</v>
      </c>
      <c r="V31" s="293"/>
      <c r="W31" s="292"/>
      <c r="X31" s="294"/>
      <c r="Y31" s="569"/>
      <c r="Z31" s="433"/>
      <c r="AA31" s="429"/>
      <c r="AB31" s="430"/>
      <c r="AC31" s="431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</row>
    <row r="32" spans="1:42" s="129" customFormat="1" ht="15.75" customHeight="1">
      <c r="A32" s="297" t="s">
        <v>253</v>
      </c>
      <c r="B32" s="282" t="s">
        <v>637</v>
      </c>
      <c r="C32" s="283" t="s">
        <v>134</v>
      </c>
      <c r="D32" s="331">
        <v>11</v>
      </c>
      <c r="E32" s="427">
        <v>46193</v>
      </c>
      <c r="F32" s="290">
        <v>0.375</v>
      </c>
      <c r="G32" s="287">
        <v>46192</v>
      </c>
      <c r="H32" s="288">
        <v>0.54166666666666663</v>
      </c>
      <c r="I32" s="289"/>
      <c r="J32" s="437"/>
      <c r="K32" s="324">
        <v>46193</v>
      </c>
      <c r="L32" s="428"/>
      <c r="M32" s="293"/>
      <c r="N32" s="293"/>
      <c r="O32" s="292"/>
      <c r="P32" s="294"/>
      <c r="Q32" s="294"/>
      <c r="R32" s="293"/>
      <c r="S32" s="293">
        <v>46201</v>
      </c>
      <c r="T32" s="293">
        <v>46202</v>
      </c>
      <c r="U32" s="293"/>
      <c r="V32" s="293"/>
      <c r="W32" s="292"/>
      <c r="X32" s="294">
        <v>46203</v>
      </c>
      <c r="Y32" s="569"/>
      <c r="Z32" s="433">
        <v>46142</v>
      </c>
      <c r="AA32" s="429"/>
      <c r="AB32" s="430"/>
      <c r="AC32" s="431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</row>
    <row r="33" spans="1:42" s="696" customFormat="1" ht="15.75" customHeight="1" thickBot="1">
      <c r="A33" s="303" t="s">
        <v>141</v>
      </c>
      <c r="B33" s="580" t="s">
        <v>393</v>
      </c>
      <c r="C33" s="581" t="s">
        <v>134</v>
      </c>
      <c r="D33" s="716">
        <v>0</v>
      </c>
      <c r="E33" s="687">
        <v>46192</v>
      </c>
      <c r="F33" s="688">
        <v>0.25</v>
      </c>
      <c r="G33" s="583">
        <v>46191</v>
      </c>
      <c r="H33" s="797">
        <v>0.41666666666666669</v>
      </c>
      <c r="I33" s="585"/>
      <c r="J33" s="798"/>
      <c r="K33" s="689">
        <v>46193</v>
      </c>
      <c r="L33" s="312">
        <v>46200</v>
      </c>
      <c r="M33" s="313"/>
      <c r="N33" s="313">
        <v>46202</v>
      </c>
      <c r="O33" s="314">
        <v>46202</v>
      </c>
      <c r="P33" s="315">
        <v>46204</v>
      </c>
      <c r="Q33" s="315"/>
      <c r="R33" s="313">
        <v>46205</v>
      </c>
      <c r="S33" s="313">
        <v>46202</v>
      </c>
      <c r="T33" s="313">
        <v>46203</v>
      </c>
      <c r="U33" s="313">
        <v>46204</v>
      </c>
      <c r="V33" s="313">
        <v>46206</v>
      </c>
      <c r="W33" s="314">
        <v>46207</v>
      </c>
      <c r="X33" s="315"/>
      <c r="Y33" s="799"/>
      <c r="Z33" s="692"/>
      <c r="AA33" s="800"/>
      <c r="AB33" s="801"/>
      <c r="AC33" s="802"/>
      <c r="AD33" s="803"/>
      <c r="AE33" s="803"/>
      <c r="AF33" s="803"/>
      <c r="AG33" s="803"/>
      <c r="AH33" s="803"/>
      <c r="AI33" s="803"/>
      <c r="AJ33" s="803"/>
      <c r="AK33" s="803"/>
      <c r="AL33" s="803"/>
      <c r="AM33" s="803"/>
      <c r="AN33" s="803"/>
      <c r="AO33" s="803"/>
      <c r="AP33" s="803"/>
    </row>
    <row r="34" spans="1:42" s="685" customFormat="1" ht="15.75" customHeight="1">
      <c r="A34" s="267" t="s">
        <v>139</v>
      </c>
      <c r="B34" s="268" t="s">
        <v>414</v>
      </c>
      <c r="C34" s="269" t="s">
        <v>134</v>
      </c>
      <c r="D34" s="325">
        <v>68</v>
      </c>
      <c r="E34" s="669">
        <v>46195</v>
      </c>
      <c r="F34" s="670">
        <v>0.25</v>
      </c>
      <c r="G34" s="272">
        <v>46194</v>
      </c>
      <c r="H34" s="671">
        <v>0.41666666666666669</v>
      </c>
      <c r="I34" s="670"/>
      <c r="J34" s="672"/>
      <c r="K34" s="673">
        <v>46196</v>
      </c>
      <c r="L34" s="674"/>
      <c r="M34" s="675"/>
      <c r="N34" s="279">
        <v>46210</v>
      </c>
      <c r="O34" s="676"/>
      <c r="P34" s="675"/>
      <c r="Q34" s="675"/>
      <c r="R34" s="279"/>
      <c r="S34" s="279">
        <v>46205</v>
      </c>
      <c r="T34" s="677"/>
      <c r="U34" s="677">
        <v>46211</v>
      </c>
      <c r="V34" s="279">
        <v>46213</v>
      </c>
      <c r="W34" s="678"/>
      <c r="X34" s="279">
        <v>46210</v>
      </c>
      <c r="Y34" s="679"/>
      <c r="Z34" s="680"/>
      <c r="AA34" s="681"/>
      <c r="AB34" s="682"/>
      <c r="AC34" s="683"/>
      <c r="AD34" s="684"/>
      <c r="AE34" s="684"/>
      <c r="AF34" s="684"/>
      <c r="AG34" s="684"/>
      <c r="AH34" s="684"/>
      <c r="AI34" s="684"/>
      <c r="AJ34" s="684"/>
      <c r="AK34" s="684"/>
      <c r="AL34" s="684"/>
      <c r="AM34" s="684"/>
      <c r="AN34" s="684"/>
      <c r="AO34" s="684"/>
      <c r="AP34" s="684"/>
    </row>
    <row r="35" spans="1:42" s="129" customFormat="1" ht="15.75" customHeight="1">
      <c r="A35" s="297" t="s">
        <v>140</v>
      </c>
      <c r="B35" s="282" t="s">
        <v>393</v>
      </c>
      <c r="C35" s="283" t="s">
        <v>134</v>
      </c>
      <c r="D35" s="331">
        <v>0</v>
      </c>
      <c r="E35" s="427">
        <v>46196</v>
      </c>
      <c r="F35" s="564">
        <v>0.41666666666666669</v>
      </c>
      <c r="G35" s="287">
        <v>46195</v>
      </c>
      <c r="H35" s="300">
        <v>0.58333333333333337</v>
      </c>
      <c r="I35" s="564"/>
      <c r="J35" s="565"/>
      <c r="K35" s="324">
        <v>46197</v>
      </c>
      <c r="L35" s="566">
        <v>46207</v>
      </c>
      <c r="M35" s="294"/>
      <c r="N35" s="294">
        <v>46209</v>
      </c>
      <c r="O35" s="432">
        <v>46209</v>
      </c>
      <c r="P35" s="294">
        <v>46211</v>
      </c>
      <c r="Q35" s="294"/>
      <c r="R35" s="294">
        <v>46212</v>
      </c>
      <c r="S35" s="294">
        <v>46209</v>
      </c>
      <c r="T35" s="294">
        <v>46210</v>
      </c>
      <c r="U35" s="294">
        <v>46211</v>
      </c>
      <c r="V35" s="294"/>
      <c r="W35" s="432">
        <v>46214</v>
      </c>
      <c r="X35" s="294"/>
      <c r="Y35" s="295"/>
      <c r="Z35" s="433"/>
      <c r="AA35" s="429"/>
      <c r="AB35" s="434"/>
      <c r="AC35" s="434"/>
      <c r="AD35" s="686"/>
      <c r="AE35" s="686"/>
      <c r="AF35" s="686"/>
      <c r="AG35" s="686"/>
      <c r="AH35" s="686"/>
      <c r="AI35" s="686"/>
      <c r="AJ35" s="686"/>
      <c r="AK35" s="686"/>
      <c r="AL35" s="686"/>
      <c r="AM35" s="686"/>
      <c r="AN35" s="686"/>
      <c r="AO35" s="686"/>
      <c r="AP35" s="686"/>
    </row>
    <row r="36" spans="1:42" s="129" customFormat="1" ht="15.75" customHeight="1">
      <c r="A36" s="297" t="s">
        <v>196</v>
      </c>
      <c r="B36" s="282" t="s">
        <v>428</v>
      </c>
      <c r="C36" s="283" t="s">
        <v>134</v>
      </c>
      <c r="D36" s="331">
        <v>37</v>
      </c>
      <c r="E36" s="427">
        <v>46193</v>
      </c>
      <c r="F36" s="290">
        <v>0.70833333333333337</v>
      </c>
      <c r="G36" s="287">
        <v>46193</v>
      </c>
      <c r="H36" s="288">
        <v>0.70833333333333337</v>
      </c>
      <c r="I36" s="289">
        <v>46194</v>
      </c>
      <c r="J36" s="437">
        <v>0.70833333333333337</v>
      </c>
      <c r="K36" s="324">
        <v>46195</v>
      </c>
      <c r="L36" s="428"/>
      <c r="M36" s="293"/>
      <c r="N36" s="293">
        <v>46203</v>
      </c>
      <c r="O36" s="292">
        <v>46202</v>
      </c>
      <c r="P36" s="294"/>
      <c r="Q36" s="294"/>
      <c r="R36" s="293"/>
      <c r="S36" s="293">
        <v>46207</v>
      </c>
      <c r="T36" s="293">
        <v>46206</v>
      </c>
      <c r="U36" s="293">
        <v>46205</v>
      </c>
      <c r="V36" s="293"/>
      <c r="W36" s="292"/>
      <c r="X36" s="294"/>
      <c r="Y36" s="569"/>
      <c r="Z36" s="433"/>
      <c r="AA36" s="429"/>
      <c r="AB36" s="430"/>
      <c r="AC36" s="431"/>
      <c r="AD36" s="352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</row>
    <row r="37" spans="1:42" s="129" customFormat="1" ht="15.75" customHeight="1">
      <c r="A37" s="297" t="s">
        <v>253</v>
      </c>
      <c r="B37" s="282" t="s">
        <v>692</v>
      </c>
      <c r="C37" s="283" t="s">
        <v>134</v>
      </c>
      <c r="D37" s="331">
        <v>43</v>
      </c>
      <c r="E37" s="427">
        <v>46200</v>
      </c>
      <c r="F37" s="290">
        <v>0.375</v>
      </c>
      <c r="G37" s="287">
        <v>46199</v>
      </c>
      <c r="H37" s="288">
        <v>0.54166666666666663</v>
      </c>
      <c r="I37" s="289"/>
      <c r="J37" s="290"/>
      <c r="K37" s="324">
        <v>46200</v>
      </c>
      <c r="L37" s="428"/>
      <c r="M37" s="293"/>
      <c r="N37" s="293"/>
      <c r="O37" s="292"/>
      <c r="P37" s="294"/>
      <c r="Q37" s="294"/>
      <c r="R37" s="293"/>
      <c r="S37" s="293">
        <v>46208</v>
      </c>
      <c r="T37" s="293">
        <v>46209</v>
      </c>
      <c r="U37" s="293"/>
      <c r="V37" s="293"/>
      <c r="W37" s="292"/>
      <c r="X37" s="294">
        <v>46210</v>
      </c>
      <c r="Y37" s="567"/>
      <c r="Z37" s="568">
        <v>46149</v>
      </c>
      <c r="AA37" s="429"/>
      <c r="AB37" s="430"/>
      <c r="AC37" s="431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</row>
    <row r="38" spans="1:42" s="696" customFormat="1" ht="15.75" customHeight="1" thickBot="1">
      <c r="A38" s="303" t="s">
        <v>141</v>
      </c>
      <c r="B38" s="580" t="s">
        <v>541</v>
      </c>
      <c r="C38" s="581" t="s">
        <v>134</v>
      </c>
      <c r="D38" s="716">
        <v>86</v>
      </c>
      <c r="E38" s="687">
        <v>46199</v>
      </c>
      <c r="F38" s="688">
        <v>0.25</v>
      </c>
      <c r="G38" s="583">
        <v>46198</v>
      </c>
      <c r="H38" s="584">
        <v>0.41666666666666669</v>
      </c>
      <c r="I38" s="585"/>
      <c r="J38" s="586"/>
      <c r="K38" s="689">
        <v>46200</v>
      </c>
      <c r="L38" s="312">
        <v>46207</v>
      </c>
      <c r="M38" s="313"/>
      <c r="N38" s="313">
        <v>46209</v>
      </c>
      <c r="O38" s="314">
        <v>46209</v>
      </c>
      <c r="P38" s="315">
        <v>46211</v>
      </c>
      <c r="Q38" s="315"/>
      <c r="R38" s="315">
        <v>46212</v>
      </c>
      <c r="S38" s="315">
        <v>46209</v>
      </c>
      <c r="T38" s="315">
        <v>46210</v>
      </c>
      <c r="U38" s="315">
        <v>46211</v>
      </c>
      <c r="V38" s="315">
        <v>46213</v>
      </c>
      <c r="W38" s="690">
        <v>46214</v>
      </c>
      <c r="X38" s="315"/>
      <c r="Y38" s="691"/>
      <c r="Z38" s="692"/>
      <c r="AA38" s="693"/>
      <c r="AB38" s="694"/>
      <c r="AC38" s="694"/>
      <c r="AD38" s="695"/>
      <c r="AE38" s="695"/>
      <c r="AF38" s="695"/>
      <c r="AG38" s="695"/>
      <c r="AH38" s="695"/>
      <c r="AI38" s="695"/>
      <c r="AJ38" s="695"/>
      <c r="AK38" s="695"/>
      <c r="AL38" s="695"/>
      <c r="AM38" s="695"/>
      <c r="AN38" s="695"/>
      <c r="AO38" s="695"/>
      <c r="AP38" s="695"/>
    </row>
    <row r="39" spans="1:42" s="685" customFormat="1" ht="15.75" customHeight="1">
      <c r="A39" s="267" t="s">
        <v>139</v>
      </c>
      <c r="B39" s="268" t="s">
        <v>555</v>
      </c>
      <c r="C39" s="269" t="s">
        <v>134</v>
      </c>
      <c r="D39" s="325">
        <v>94</v>
      </c>
      <c r="E39" s="669">
        <v>46202</v>
      </c>
      <c r="F39" s="670">
        <v>0.25</v>
      </c>
      <c r="G39" s="752">
        <v>46201</v>
      </c>
      <c r="H39" s="671">
        <v>0.41666666666666669</v>
      </c>
      <c r="I39" s="670"/>
      <c r="J39" s="672"/>
      <c r="K39" s="673">
        <v>46203</v>
      </c>
      <c r="L39" s="674"/>
      <c r="M39" s="675"/>
      <c r="N39" s="279">
        <v>46217</v>
      </c>
      <c r="O39" s="676"/>
      <c r="P39" s="675"/>
      <c r="Q39" s="675"/>
      <c r="R39" s="279"/>
      <c r="S39" s="279">
        <v>46212</v>
      </c>
      <c r="T39" s="677"/>
      <c r="U39" s="677">
        <v>46218</v>
      </c>
      <c r="V39" s="279">
        <v>46220</v>
      </c>
      <c r="W39" s="678"/>
      <c r="X39" s="279">
        <v>46217</v>
      </c>
      <c r="Y39" s="679"/>
      <c r="Z39" s="680"/>
      <c r="AA39" s="681"/>
      <c r="AB39" s="682"/>
      <c r="AC39" s="683"/>
      <c r="AD39" s="684"/>
      <c r="AE39" s="684"/>
      <c r="AF39" s="684"/>
      <c r="AG39" s="684"/>
      <c r="AH39" s="684"/>
      <c r="AI39" s="684"/>
      <c r="AJ39" s="684"/>
      <c r="AK39" s="684"/>
      <c r="AL39" s="684"/>
      <c r="AM39" s="684"/>
      <c r="AN39" s="684"/>
      <c r="AO39" s="684"/>
      <c r="AP39" s="684"/>
    </row>
    <row r="40" spans="1:42" s="129" customFormat="1" ht="15.75" customHeight="1">
      <c r="A40" s="297" t="s">
        <v>140</v>
      </c>
      <c r="B40" s="282" t="s">
        <v>668</v>
      </c>
      <c r="C40" s="283" t="s">
        <v>134</v>
      </c>
      <c r="D40" s="331">
        <v>60</v>
      </c>
      <c r="E40" s="427">
        <v>46203</v>
      </c>
      <c r="F40" s="564">
        <v>0.41666666666666669</v>
      </c>
      <c r="G40" s="876">
        <v>46202</v>
      </c>
      <c r="H40" s="300">
        <v>0.58333333333333337</v>
      </c>
      <c r="I40" s="564"/>
      <c r="J40" s="565"/>
      <c r="K40" s="324">
        <v>46204</v>
      </c>
      <c r="L40" s="566">
        <v>46214</v>
      </c>
      <c r="M40" s="294"/>
      <c r="N40" s="294">
        <v>46216</v>
      </c>
      <c r="O40" s="432">
        <v>46216</v>
      </c>
      <c r="P40" s="294">
        <v>46218</v>
      </c>
      <c r="Q40" s="294"/>
      <c r="R40" s="294">
        <v>46219</v>
      </c>
      <c r="S40" s="294">
        <v>46216</v>
      </c>
      <c r="T40" s="294">
        <v>46217</v>
      </c>
      <c r="U40" s="294">
        <v>46218</v>
      </c>
      <c r="V40" s="294"/>
      <c r="W40" s="432">
        <v>46221</v>
      </c>
      <c r="X40" s="294"/>
      <c r="Y40" s="295"/>
      <c r="Z40" s="433"/>
      <c r="AA40" s="429"/>
      <c r="AB40" s="434"/>
      <c r="AC40" s="434"/>
      <c r="AD40" s="686"/>
      <c r="AE40" s="686"/>
      <c r="AF40" s="686"/>
      <c r="AG40" s="686"/>
      <c r="AH40" s="686"/>
      <c r="AI40" s="686"/>
      <c r="AJ40" s="686"/>
      <c r="AK40" s="686"/>
      <c r="AL40" s="686"/>
      <c r="AM40" s="686"/>
      <c r="AN40" s="686"/>
      <c r="AO40" s="686"/>
      <c r="AP40" s="686"/>
    </row>
    <row r="41" spans="1:42" s="129" customFormat="1" ht="15.75" customHeight="1">
      <c r="A41" s="297" t="s">
        <v>196</v>
      </c>
      <c r="B41" s="282" t="s">
        <v>478</v>
      </c>
      <c r="C41" s="283" t="s">
        <v>134</v>
      </c>
      <c r="D41" s="331">
        <v>29</v>
      </c>
      <c r="E41" s="427">
        <v>46200</v>
      </c>
      <c r="F41" s="290">
        <v>0.70833333333333337</v>
      </c>
      <c r="G41" s="287">
        <v>46200</v>
      </c>
      <c r="H41" s="288">
        <v>0.70833333333333337</v>
      </c>
      <c r="I41" s="289">
        <v>46201</v>
      </c>
      <c r="J41" s="437">
        <v>0.70833333333333337</v>
      </c>
      <c r="K41" s="324">
        <v>46202</v>
      </c>
      <c r="L41" s="428"/>
      <c r="M41" s="293"/>
      <c r="N41" s="293">
        <v>46210</v>
      </c>
      <c r="O41" s="292">
        <v>46209</v>
      </c>
      <c r="P41" s="294"/>
      <c r="Q41" s="294"/>
      <c r="R41" s="293"/>
      <c r="S41" s="293">
        <v>46214</v>
      </c>
      <c r="T41" s="293">
        <v>46213</v>
      </c>
      <c r="U41" s="293">
        <v>46212</v>
      </c>
      <c r="V41" s="293"/>
      <c r="W41" s="292"/>
      <c r="X41" s="294"/>
      <c r="Y41" s="569"/>
      <c r="Z41" s="433"/>
      <c r="AA41" s="429"/>
      <c r="AB41" s="430"/>
      <c r="AC41" s="431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</row>
    <row r="42" spans="1:42" s="129" customFormat="1" ht="15.75" customHeight="1">
      <c r="A42" s="297" t="s">
        <v>253</v>
      </c>
      <c r="B42" s="282" t="s">
        <v>636</v>
      </c>
      <c r="C42" s="283" t="s">
        <v>134</v>
      </c>
      <c r="D42" s="331">
        <v>14</v>
      </c>
      <c r="E42" s="427">
        <v>46207</v>
      </c>
      <c r="F42" s="290">
        <v>0.375</v>
      </c>
      <c r="G42" s="287">
        <v>46206</v>
      </c>
      <c r="H42" s="288">
        <v>0.54166666666666663</v>
      </c>
      <c r="I42" s="289"/>
      <c r="J42" s="290"/>
      <c r="K42" s="324">
        <v>46207</v>
      </c>
      <c r="L42" s="428"/>
      <c r="M42" s="293"/>
      <c r="N42" s="293"/>
      <c r="O42" s="292"/>
      <c r="P42" s="294"/>
      <c r="Q42" s="294"/>
      <c r="R42" s="293"/>
      <c r="S42" s="293">
        <v>46215</v>
      </c>
      <c r="T42" s="293">
        <v>46216</v>
      </c>
      <c r="U42" s="293"/>
      <c r="V42" s="293"/>
      <c r="W42" s="292"/>
      <c r="X42" s="294">
        <v>46217</v>
      </c>
      <c r="Y42" s="567"/>
      <c r="Z42" s="568">
        <v>46156</v>
      </c>
      <c r="AA42" s="429"/>
      <c r="AB42" s="430"/>
      <c r="AC42" s="431"/>
      <c r="AD42" s="352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</row>
    <row r="43" spans="1:42" s="696" customFormat="1" ht="15.75" customHeight="1" thickBot="1">
      <c r="A43" s="303" t="s">
        <v>141</v>
      </c>
      <c r="B43" s="580" t="s">
        <v>634</v>
      </c>
      <c r="C43" s="581" t="s">
        <v>134</v>
      </c>
      <c r="D43" s="716">
        <v>110</v>
      </c>
      <c r="E43" s="687">
        <v>46206</v>
      </c>
      <c r="F43" s="688">
        <v>0.25</v>
      </c>
      <c r="G43" s="583">
        <v>46205</v>
      </c>
      <c r="H43" s="584">
        <v>0.41666666666666669</v>
      </c>
      <c r="I43" s="585"/>
      <c r="J43" s="586"/>
      <c r="K43" s="689">
        <v>46207</v>
      </c>
      <c r="L43" s="312">
        <v>46214</v>
      </c>
      <c r="M43" s="313"/>
      <c r="N43" s="313">
        <v>46216</v>
      </c>
      <c r="O43" s="314">
        <v>46216</v>
      </c>
      <c r="P43" s="315">
        <v>46218</v>
      </c>
      <c r="Q43" s="315"/>
      <c r="R43" s="315">
        <v>46219</v>
      </c>
      <c r="S43" s="315">
        <v>46216</v>
      </c>
      <c r="T43" s="315">
        <v>46217</v>
      </c>
      <c r="U43" s="315">
        <v>46218</v>
      </c>
      <c r="V43" s="315">
        <v>46220</v>
      </c>
      <c r="W43" s="690">
        <v>46221</v>
      </c>
      <c r="X43" s="315"/>
      <c r="Y43" s="691"/>
      <c r="Z43" s="692"/>
      <c r="AA43" s="693"/>
      <c r="AB43" s="694">
        <f>K43+10</f>
        <v>46217</v>
      </c>
      <c r="AC43" s="694">
        <f>U43+2</f>
        <v>46220</v>
      </c>
      <c r="AD43" s="695"/>
      <c r="AE43" s="695"/>
      <c r="AF43" s="695"/>
      <c r="AG43" s="695"/>
      <c r="AH43" s="695"/>
      <c r="AI43" s="695"/>
      <c r="AJ43" s="695"/>
      <c r="AK43" s="695"/>
      <c r="AL43" s="695"/>
      <c r="AM43" s="695"/>
      <c r="AN43" s="695"/>
      <c r="AO43" s="695"/>
      <c r="AP43" s="695"/>
    </row>
    <row r="44" spans="1:42" s="685" customFormat="1" ht="15.75" customHeight="1">
      <c r="A44" s="267" t="s">
        <v>139</v>
      </c>
      <c r="B44" s="268" t="s">
        <v>419</v>
      </c>
      <c r="C44" s="269" t="s">
        <v>134</v>
      </c>
      <c r="D44" s="325">
        <v>60</v>
      </c>
      <c r="E44" s="669">
        <v>46209</v>
      </c>
      <c r="F44" s="670">
        <v>0.25</v>
      </c>
      <c r="G44" s="272">
        <v>46208</v>
      </c>
      <c r="H44" s="671">
        <v>0.41666666666666669</v>
      </c>
      <c r="I44" s="670"/>
      <c r="J44" s="672"/>
      <c r="K44" s="673">
        <v>46210</v>
      </c>
      <c r="L44" s="674"/>
      <c r="M44" s="675"/>
      <c r="N44" s="279">
        <v>46224</v>
      </c>
      <c r="O44" s="676"/>
      <c r="P44" s="675"/>
      <c r="Q44" s="675"/>
      <c r="R44" s="279"/>
      <c r="S44" s="279">
        <v>46219</v>
      </c>
      <c r="T44" s="677"/>
      <c r="U44" s="677">
        <v>46225</v>
      </c>
      <c r="V44" s="279">
        <v>46227</v>
      </c>
      <c r="W44" s="678"/>
      <c r="X44" s="279">
        <v>46224</v>
      </c>
      <c r="Y44" s="679"/>
      <c r="Z44" s="680"/>
      <c r="AA44" s="681">
        <f>K44+10</f>
        <v>46220</v>
      </c>
      <c r="AB44" s="682"/>
      <c r="AC44" s="683">
        <f>U44+2</f>
        <v>46227</v>
      </c>
      <c r="AD44" s="684"/>
      <c r="AE44" s="684"/>
      <c r="AF44" s="684"/>
      <c r="AG44" s="684"/>
      <c r="AH44" s="684"/>
      <c r="AI44" s="684"/>
      <c r="AJ44" s="684"/>
      <c r="AK44" s="684"/>
      <c r="AL44" s="684"/>
      <c r="AM44" s="684"/>
      <c r="AN44" s="684"/>
      <c r="AO44" s="684"/>
      <c r="AP44" s="684"/>
    </row>
    <row r="45" spans="1:42" s="129" customFormat="1" ht="17.25" customHeight="1">
      <c r="A45" s="297" t="s">
        <v>140</v>
      </c>
      <c r="B45" s="282" t="s">
        <v>393</v>
      </c>
      <c r="C45" s="283" t="s">
        <v>134</v>
      </c>
      <c r="D45" s="331">
        <v>0</v>
      </c>
      <c r="E45" s="427">
        <v>46210</v>
      </c>
      <c r="F45" s="564">
        <v>0.41666666666666669</v>
      </c>
      <c r="G45" s="287">
        <v>46209</v>
      </c>
      <c r="H45" s="300">
        <v>0.58333333333333337</v>
      </c>
      <c r="I45" s="564"/>
      <c r="J45" s="565"/>
      <c r="K45" s="324">
        <v>46211</v>
      </c>
      <c r="L45" s="566">
        <v>46221</v>
      </c>
      <c r="M45" s="294"/>
      <c r="N45" s="294">
        <v>46223</v>
      </c>
      <c r="O45" s="432">
        <v>46223</v>
      </c>
      <c r="P45" s="294">
        <v>46225</v>
      </c>
      <c r="Q45" s="294"/>
      <c r="R45" s="294">
        <v>46226</v>
      </c>
      <c r="S45" s="294">
        <v>46223</v>
      </c>
      <c r="T45" s="294">
        <v>46224</v>
      </c>
      <c r="U45" s="294">
        <v>46225</v>
      </c>
      <c r="V45" s="294"/>
      <c r="W45" s="432">
        <v>46228</v>
      </c>
      <c r="X45" s="294"/>
      <c r="Y45" s="295"/>
      <c r="Z45" s="433"/>
      <c r="AA45" s="429"/>
      <c r="AB45" s="434">
        <f>K45+14</f>
        <v>46225</v>
      </c>
      <c r="AC45" s="434">
        <f>U45+2</f>
        <v>46227</v>
      </c>
      <c r="AD45" s="686"/>
      <c r="AE45" s="686"/>
      <c r="AF45" s="686"/>
      <c r="AG45" s="686"/>
      <c r="AH45" s="686"/>
      <c r="AI45" s="686"/>
      <c r="AJ45" s="686"/>
      <c r="AK45" s="686"/>
      <c r="AL45" s="686"/>
      <c r="AM45" s="686"/>
      <c r="AN45" s="686"/>
      <c r="AO45" s="686"/>
      <c r="AP45" s="686"/>
    </row>
    <row r="46" spans="1:42" s="129" customFormat="1" ht="15.75" customHeight="1">
      <c r="A46" s="297" t="s">
        <v>196</v>
      </c>
      <c r="B46" s="282" t="s">
        <v>691</v>
      </c>
      <c r="C46" s="283" t="s">
        <v>134</v>
      </c>
      <c r="D46" s="331">
        <v>32</v>
      </c>
      <c r="E46" s="427">
        <v>46207</v>
      </c>
      <c r="F46" s="290">
        <v>0.70833333333333337</v>
      </c>
      <c r="G46" s="287">
        <v>46207</v>
      </c>
      <c r="H46" s="288">
        <v>0.70833333333333337</v>
      </c>
      <c r="I46" s="289">
        <v>46208</v>
      </c>
      <c r="J46" s="437">
        <v>0.70833333333333337</v>
      </c>
      <c r="K46" s="324">
        <v>46209</v>
      </c>
      <c r="L46" s="428"/>
      <c r="M46" s="293"/>
      <c r="N46" s="293">
        <v>46217</v>
      </c>
      <c r="O46" s="292">
        <v>46216</v>
      </c>
      <c r="P46" s="294"/>
      <c r="Q46" s="294"/>
      <c r="R46" s="293"/>
      <c r="S46" s="293">
        <v>46221</v>
      </c>
      <c r="T46" s="293">
        <v>46220</v>
      </c>
      <c r="U46" s="293">
        <v>46219</v>
      </c>
      <c r="V46" s="293"/>
      <c r="W46" s="292"/>
      <c r="X46" s="294"/>
      <c r="Y46" s="569"/>
      <c r="Z46" s="433"/>
      <c r="AA46" s="429"/>
      <c r="AB46" s="430"/>
      <c r="AC46" s="431"/>
      <c r="AD46" s="352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</row>
    <row r="47" spans="1:42" s="129" customFormat="1" ht="15.75" customHeight="1">
      <c r="A47" s="297" t="s">
        <v>253</v>
      </c>
      <c r="B47" s="282" t="s">
        <v>635</v>
      </c>
      <c r="C47" s="283" t="s">
        <v>134</v>
      </c>
      <c r="D47" s="331">
        <v>60</v>
      </c>
      <c r="E47" s="427">
        <v>46214</v>
      </c>
      <c r="F47" s="290">
        <v>0.375</v>
      </c>
      <c r="G47" s="287">
        <v>46213</v>
      </c>
      <c r="H47" s="288">
        <v>0.54166666666666663</v>
      </c>
      <c r="I47" s="289"/>
      <c r="J47" s="290"/>
      <c r="K47" s="324">
        <v>46214</v>
      </c>
      <c r="L47" s="150"/>
      <c r="M47" s="139"/>
      <c r="N47" s="139"/>
      <c r="O47" s="140"/>
      <c r="P47" s="137"/>
      <c r="Q47" s="137"/>
      <c r="R47" s="139"/>
      <c r="S47" s="139">
        <v>46222</v>
      </c>
      <c r="T47" s="139">
        <v>46223</v>
      </c>
      <c r="U47" s="139"/>
      <c r="V47" s="139"/>
      <c r="W47" s="140"/>
      <c r="X47" s="137">
        <v>46224</v>
      </c>
      <c r="Y47" s="255"/>
      <c r="Z47" s="256">
        <v>46163</v>
      </c>
      <c r="AA47" s="429"/>
      <c r="AB47" s="430"/>
      <c r="AC47" s="431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</row>
    <row r="48" spans="1:42" s="696" customFormat="1" ht="15.75" customHeight="1" thickBot="1">
      <c r="A48" s="303" t="s">
        <v>141</v>
      </c>
      <c r="B48" s="580" t="s">
        <v>393</v>
      </c>
      <c r="C48" s="581" t="s">
        <v>134</v>
      </c>
      <c r="D48" s="716">
        <v>0</v>
      </c>
      <c r="E48" s="687">
        <v>46213</v>
      </c>
      <c r="F48" s="688">
        <v>0.25</v>
      </c>
      <c r="G48" s="583">
        <v>46212</v>
      </c>
      <c r="H48" s="797">
        <v>0.41666666666666669</v>
      </c>
      <c r="I48" s="585"/>
      <c r="J48" s="688"/>
      <c r="K48" s="689">
        <v>46214</v>
      </c>
      <c r="L48" s="312">
        <v>46221</v>
      </c>
      <c r="M48" s="313"/>
      <c r="N48" s="313">
        <v>46223</v>
      </c>
      <c r="O48" s="314">
        <v>46223</v>
      </c>
      <c r="P48" s="315">
        <v>46225</v>
      </c>
      <c r="Q48" s="315"/>
      <c r="R48" s="313">
        <v>46226</v>
      </c>
      <c r="S48" s="313">
        <v>46223</v>
      </c>
      <c r="T48" s="313">
        <v>46224</v>
      </c>
      <c r="U48" s="313">
        <v>46225</v>
      </c>
      <c r="V48" s="313">
        <v>46227</v>
      </c>
      <c r="W48" s="314">
        <v>46228</v>
      </c>
      <c r="X48" s="315"/>
      <c r="Y48" s="804"/>
      <c r="Z48" s="805"/>
      <c r="AA48" s="800"/>
      <c r="AB48" s="801">
        <f>K48+10</f>
        <v>46224</v>
      </c>
      <c r="AC48" s="802">
        <f>U48+2</f>
        <v>46227</v>
      </c>
      <c r="AD48" s="803"/>
      <c r="AE48" s="803"/>
      <c r="AF48" s="803"/>
      <c r="AG48" s="803"/>
      <c r="AH48" s="803"/>
      <c r="AI48" s="803"/>
      <c r="AJ48" s="803"/>
      <c r="AK48" s="803"/>
      <c r="AL48" s="803"/>
      <c r="AM48" s="803"/>
      <c r="AN48" s="803"/>
      <c r="AO48" s="803"/>
      <c r="AP48" s="803"/>
    </row>
    <row r="49" spans="1:42" ht="15.75" customHeight="1">
      <c r="L49" s="23"/>
      <c r="M49" s="23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1:42" ht="15.75" customHeight="1">
      <c r="A50" s="142" t="s">
        <v>170</v>
      </c>
      <c r="B50" s="142"/>
      <c r="L50" s="23"/>
      <c r="M50" s="23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5.75" customHeight="1">
      <c r="L51" s="23"/>
      <c r="M51" s="23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1:42" ht="15.75" customHeight="1">
      <c r="L52" s="23"/>
      <c r="M52" s="23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15.75" customHeight="1">
      <c r="L53" s="23"/>
      <c r="M53" s="23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1:42" ht="15.75" customHeight="1">
      <c r="L54" s="23"/>
      <c r="M54" s="23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5.75" customHeight="1">
      <c r="L55" s="23"/>
      <c r="M55" s="23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  <row r="56" spans="1:42" ht="15.75" customHeight="1">
      <c r="L56" s="23"/>
      <c r="M56" s="23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5.75" customHeight="1">
      <c r="L57" s="23"/>
      <c r="M57" s="23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</row>
    <row r="58" spans="1:42" ht="15.75" customHeight="1">
      <c r="L58" s="23"/>
      <c r="M58" s="23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5.75" customHeight="1">
      <c r="L59" s="23"/>
      <c r="M59" s="23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2" ht="15.75" customHeight="1">
      <c r="L60" s="23"/>
      <c r="M60" s="23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5.75" customHeight="1">
      <c r="L61" s="23"/>
      <c r="M61" s="23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</row>
    <row r="62" spans="1:42" ht="15.75" customHeight="1">
      <c r="L62" s="23"/>
      <c r="M62" s="23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5.75" customHeight="1">
      <c r="L63" s="23"/>
      <c r="M63" s="23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1:42" ht="15.75" customHeight="1">
      <c r="L64" s="23"/>
      <c r="M64" s="23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2:42" ht="15.75" customHeight="1">
      <c r="L65" s="23"/>
      <c r="M65" s="23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</row>
    <row r="66" spans="12:42" ht="15.75" customHeight="1">
      <c r="L66" s="23"/>
      <c r="M66" s="23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2:42" ht="15.75" customHeight="1">
      <c r="L67" s="23"/>
      <c r="M67" s="23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12:42" ht="15.75" customHeight="1">
      <c r="L68" s="23"/>
      <c r="M68" s="23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2:42" ht="15.75" customHeight="1">
      <c r="L69" s="23"/>
      <c r="M69" s="23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</row>
    <row r="70" spans="12:42" ht="15.75" customHeight="1">
      <c r="L70" s="23"/>
      <c r="M70" s="23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2:42" ht="15.75" customHeight="1">
      <c r="L71" s="23"/>
      <c r="M71" s="23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12:42" ht="15.75" customHeight="1">
      <c r="L72" s="23"/>
      <c r="M72" s="23"/>
    </row>
    <row r="73" spans="12:42" ht="15.75" customHeight="1">
      <c r="L73" s="23"/>
      <c r="M73" s="23"/>
    </row>
    <row r="74" spans="12:42" ht="15.75" customHeight="1">
      <c r="L74" s="23"/>
      <c r="M74" s="23"/>
    </row>
    <row r="75" spans="12:42" ht="15.75" customHeight="1">
      <c r="L75" s="23"/>
      <c r="M75" s="23"/>
    </row>
    <row r="76" spans="12:42" ht="15.75" customHeight="1">
      <c r="L76" s="23"/>
      <c r="M76" s="23"/>
    </row>
    <row r="77" spans="12:42" ht="15.75" customHeight="1">
      <c r="L77" s="23"/>
      <c r="M77" s="23"/>
    </row>
    <row r="78" spans="12:42" ht="15.75" customHeight="1">
      <c r="L78" s="23"/>
      <c r="M78" s="23"/>
    </row>
    <row r="79" spans="12:42" ht="15.75" customHeight="1">
      <c r="L79" s="23"/>
      <c r="M79" s="23"/>
    </row>
    <row r="80" spans="12:42" ht="15.75" customHeight="1">
      <c r="L80" s="23"/>
      <c r="M80" s="23"/>
    </row>
    <row r="81" spans="12:13" ht="15.75" customHeight="1">
      <c r="L81" s="23"/>
      <c r="M81" s="23"/>
    </row>
    <row r="82" spans="12:13" ht="15.75" customHeight="1">
      <c r="L82" s="23"/>
      <c r="M82" s="23"/>
    </row>
    <row r="83" spans="12:13" ht="15.75" customHeight="1">
      <c r="L83" s="23"/>
      <c r="M83" s="23"/>
    </row>
    <row r="84" spans="12:13" ht="15.75" customHeight="1">
      <c r="L84" s="23"/>
      <c r="M84" s="23"/>
    </row>
    <row r="85" spans="12:13" ht="15.75" customHeight="1">
      <c r="L85" s="23"/>
      <c r="M85" s="23"/>
    </row>
    <row r="86" spans="12:13" ht="15.75" customHeight="1">
      <c r="L86" s="23"/>
      <c r="M86" s="23"/>
    </row>
    <row r="87" spans="12:13" ht="15.75" customHeight="1">
      <c r="L87" s="23"/>
      <c r="M87" s="23"/>
    </row>
    <row r="88" spans="12:13" ht="15.75" customHeight="1">
      <c r="L88" s="23"/>
      <c r="M88" s="23"/>
    </row>
    <row r="89" spans="12:13" ht="15.75" customHeight="1">
      <c r="L89" s="23"/>
      <c r="M89" s="23"/>
    </row>
    <row r="90" spans="12:13" ht="15.75" customHeight="1">
      <c r="L90" s="23"/>
      <c r="M90" s="23"/>
    </row>
    <row r="91" spans="12:13" ht="15.75" customHeight="1">
      <c r="L91" s="23"/>
      <c r="M91" s="23"/>
    </row>
    <row r="92" spans="12:13" ht="15.75" customHeight="1">
      <c r="L92" s="23"/>
      <c r="M92" s="23"/>
    </row>
    <row r="93" spans="12:13" ht="15.75" customHeight="1">
      <c r="L93" s="23"/>
      <c r="M93" s="23"/>
    </row>
    <row r="94" spans="12:13" ht="15.75" customHeight="1">
      <c r="L94" s="23"/>
      <c r="M94" s="23"/>
    </row>
    <row r="95" spans="12:13" ht="15.75" customHeight="1">
      <c r="L95" s="23"/>
      <c r="M95" s="23"/>
    </row>
    <row r="96" spans="12:13" ht="15.75" customHeight="1">
      <c r="L96" s="23"/>
      <c r="M96" s="23"/>
    </row>
    <row r="97" spans="12:13" ht="15.75" customHeight="1">
      <c r="L97" s="23"/>
      <c r="M97" s="23"/>
    </row>
    <row r="98" spans="12:13" ht="15.75" customHeight="1">
      <c r="L98" s="23"/>
      <c r="M98" s="23"/>
    </row>
    <row r="99" spans="12:13" ht="15.75" customHeight="1">
      <c r="L99" s="23"/>
      <c r="M99" s="23"/>
    </row>
  </sheetData>
  <mergeCells count="11">
    <mergeCell ref="G8:H8"/>
    <mergeCell ref="I8:J8"/>
    <mergeCell ref="A4:Z4"/>
    <mergeCell ref="A1:Z1"/>
    <mergeCell ref="A2:Z2"/>
    <mergeCell ref="A3:Z3"/>
    <mergeCell ref="B7:D8"/>
    <mergeCell ref="E7:J7"/>
    <mergeCell ref="O7:R7"/>
    <mergeCell ref="T7:Z7"/>
    <mergeCell ref="E8:F8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7"/>
  <sheetViews>
    <sheetView zoomScaleNormal="100" workbookViewId="0">
      <selection activeCell="A52" sqref="A52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</row>
    <row r="2" spans="1:14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</row>
    <row r="3" spans="1:14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J3" s="1192"/>
      <c r="K3" s="1192"/>
    </row>
    <row r="4" spans="1:14" s="43" customFormat="1" ht="25.5" customHeight="1" thickTop="1">
      <c r="A4" s="1203" t="s">
        <v>19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</row>
    <row r="5" spans="1:14" s="43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4" t="s">
        <v>89</v>
      </c>
      <c r="B6" s="44"/>
      <c r="C6" s="44"/>
      <c r="H6" s="260"/>
      <c r="I6" s="260" t="s">
        <v>46</v>
      </c>
      <c r="J6" s="261">
        <f ca="1">TODAY()</f>
        <v>46167</v>
      </c>
      <c r="K6" s="7"/>
    </row>
    <row r="7" spans="1:14" s="88" customFormat="1" ht="23.25">
      <c r="A7" s="1327" t="s">
        <v>336</v>
      </c>
      <c r="B7" s="1323" t="s">
        <v>81</v>
      </c>
      <c r="C7" s="1024" t="s">
        <v>20</v>
      </c>
      <c r="D7" s="1321" t="s">
        <v>266</v>
      </c>
      <c r="E7" s="1321" t="s">
        <v>267</v>
      </c>
      <c r="F7" s="1321" t="s">
        <v>268</v>
      </c>
      <c r="G7" s="1321" t="s">
        <v>269</v>
      </c>
      <c r="H7" s="1321" t="s">
        <v>270</v>
      </c>
      <c r="I7" s="1321" t="s">
        <v>271</v>
      </c>
      <c r="J7" s="1325" t="s">
        <v>272</v>
      </c>
      <c r="K7" s="43"/>
      <c r="L7" s="6"/>
      <c r="M7" s="6"/>
      <c r="N7" s="6"/>
    </row>
    <row r="8" spans="1:14" s="88" customFormat="1" ht="25.5">
      <c r="A8" s="1328"/>
      <c r="B8" s="1324"/>
      <c r="C8" s="1025" t="s">
        <v>380</v>
      </c>
      <c r="D8" s="1329"/>
      <c r="E8" s="1322"/>
      <c r="F8" s="1322"/>
      <c r="G8" s="1322"/>
      <c r="H8" s="1322"/>
      <c r="I8" s="1322"/>
      <c r="J8" s="1326"/>
      <c r="K8" s="43"/>
      <c r="L8" s="43"/>
      <c r="M8" s="6"/>
      <c r="N8" s="6"/>
    </row>
    <row r="9" spans="1:14">
      <c r="A9" s="905" t="s">
        <v>586</v>
      </c>
      <c r="B9" s="937" t="s">
        <v>845</v>
      </c>
      <c r="C9" s="1139">
        <v>46169</v>
      </c>
      <c r="D9" s="939">
        <f>C9+3</f>
        <v>46172</v>
      </c>
      <c r="E9" s="939">
        <f>D9</f>
        <v>46172</v>
      </c>
      <c r="F9" s="940">
        <f>C9+8</f>
        <v>46177</v>
      </c>
      <c r="G9" s="940">
        <f>F9+1</f>
        <v>46178</v>
      </c>
      <c r="H9" s="940">
        <f>G9+1</f>
        <v>46179</v>
      </c>
      <c r="I9" s="979">
        <f>H9</f>
        <v>46179</v>
      </c>
      <c r="J9" s="980">
        <f>I9+1</f>
        <v>46180</v>
      </c>
      <c r="K9" s="625" t="s">
        <v>846</v>
      </c>
      <c r="L9" s="625"/>
    </row>
    <row r="10" spans="1:14">
      <c r="A10" s="905" t="s">
        <v>585</v>
      </c>
      <c r="B10" s="937" t="s">
        <v>724</v>
      </c>
      <c r="C10" s="1140">
        <f>C9+7</f>
        <v>46176</v>
      </c>
      <c r="D10" s="939">
        <f t="shared" ref="D10:D18" si="0">C10+3</f>
        <v>46179</v>
      </c>
      <c r="E10" s="939">
        <f t="shared" ref="E10:E18" si="1">D10</f>
        <v>46179</v>
      </c>
      <c r="F10" s="940">
        <f t="shared" ref="F10:F18" si="2">C10+8</f>
        <v>46184</v>
      </c>
      <c r="G10" s="940">
        <f t="shared" ref="G10:G11" si="3">F10+1</f>
        <v>46185</v>
      </c>
      <c r="H10" s="940">
        <f t="shared" ref="H10:H18" si="4">G10+1</f>
        <v>46186</v>
      </c>
      <c r="I10" s="979">
        <f t="shared" ref="I10:I18" si="5">H10</f>
        <v>46186</v>
      </c>
      <c r="J10" s="980">
        <f t="shared" ref="J10:J18" si="6">I10+1</f>
        <v>46187</v>
      </c>
      <c r="K10" s="625" t="s">
        <v>847</v>
      </c>
      <c r="L10" s="625"/>
    </row>
    <row r="11" spans="1:14">
      <c r="A11" s="905" t="s">
        <v>584</v>
      </c>
      <c r="B11" s="937" t="s">
        <v>725</v>
      </c>
      <c r="C11" s="1140">
        <f t="shared" ref="C11:C16" si="7">C10+7</f>
        <v>46183</v>
      </c>
      <c r="D11" s="939">
        <f t="shared" si="0"/>
        <v>46186</v>
      </c>
      <c r="E11" s="939">
        <f t="shared" si="1"/>
        <v>46186</v>
      </c>
      <c r="F11" s="940">
        <f t="shared" si="2"/>
        <v>46191</v>
      </c>
      <c r="G11" s="940">
        <f t="shared" si="3"/>
        <v>46192</v>
      </c>
      <c r="H11" s="940">
        <f t="shared" si="4"/>
        <v>46193</v>
      </c>
      <c r="I11" s="979">
        <f t="shared" si="5"/>
        <v>46193</v>
      </c>
      <c r="J11" s="980">
        <f t="shared" si="6"/>
        <v>46194</v>
      </c>
      <c r="K11" s="625" t="s">
        <v>848</v>
      </c>
      <c r="L11" s="557"/>
    </row>
    <row r="12" spans="1:14">
      <c r="A12" s="905" t="s">
        <v>586</v>
      </c>
      <c r="B12" s="937" t="s">
        <v>726</v>
      </c>
      <c r="C12" s="1140">
        <f t="shared" si="7"/>
        <v>46190</v>
      </c>
      <c r="D12" s="939">
        <f t="shared" si="0"/>
        <v>46193</v>
      </c>
      <c r="E12" s="939">
        <f t="shared" si="1"/>
        <v>46193</v>
      </c>
      <c r="F12" s="940">
        <f t="shared" si="2"/>
        <v>46198</v>
      </c>
      <c r="G12" s="940">
        <f t="shared" ref="G12:G18" si="8">F12+1</f>
        <v>46199</v>
      </c>
      <c r="H12" s="940">
        <f t="shared" si="4"/>
        <v>46200</v>
      </c>
      <c r="I12" s="979">
        <f t="shared" si="5"/>
        <v>46200</v>
      </c>
      <c r="J12" s="980">
        <f t="shared" si="6"/>
        <v>46201</v>
      </c>
      <c r="K12" s="625" t="s">
        <v>849</v>
      </c>
      <c r="L12" s="557"/>
    </row>
    <row r="13" spans="1:14">
      <c r="A13" s="905" t="s">
        <v>585</v>
      </c>
      <c r="B13" s="937" t="s">
        <v>727</v>
      </c>
      <c r="C13" s="1140">
        <f t="shared" si="7"/>
        <v>46197</v>
      </c>
      <c r="D13" s="939">
        <f t="shared" si="0"/>
        <v>46200</v>
      </c>
      <c r="E13" s="939">
        <f t="shared" si="1"/>
        <v>46200</v>
      </c>
      <c r="F13" s="940">
        <f t="shared" si="2"/>
        <v>46205</v>
      </c>
      <c r="G13" s="940">
        <f t="shared" si="8"/>
        <v>46206</v>
      </c>
      <c r="H13" s="940">
        <f t="shared" si="4"/>
        <v>46207</v>
      </c>
      <c r="I13" s="979">
        <f t="shared" si="5"/>
        <v>46207</v>
      </c>
      <c r="J13" s="980">
        <f t="shared" si="6"/>
        <v>46208</v>
      </c>
      <c r="K13" s="625" t="s">
        <v>856</v>
      </c>
      <c r="L13" s="557"/>
    </row>
    <row r="14" spans="1:14">
      <c r="A14" s="905" t="s">
        <v>584</v>
      </c>
      <c r="B14" s="937" t="s">
        <v>850</v>
      </c>
      <c r="C14" s="1140">
        <f t="shared" si="7"/>
        <v>46204</v>
      </c>
      <c r="D14" s="939">
        <f t="shared" si="0"/>
        <v>46207</v>
      </c>
      <c r="E14" s="939">
        <f t="shared" si="1"/>
        <v>46207</v>
      </c>
      <c r="F14" s="940">
        <f t="shared" si="2"/>
        <v>46212</v>
      </c>
      <c r="G14" s="940">
        <f t="shared" si="8"/>
        <v>46213</v>
      </c>
      <c r="H14" s="940">
        <f t="shared" si="4"/>
        <v>46214</v>
      </c>
      <c r="I14" s="979">
        <f t="shared" si="5"/>
        <v>46214</v>
      </c>
      <c r="J14" s="980">
        <f t="shared" si="6"/>
        <v>46215</v>
      </c>
      <c r="K14" s="625"/>
      <c r="L14" s="557"/>
    </row>
    <row r="15" spans="1:14">
      <c r="A15" s="905" t="s">
        <v>586</v>
      </c>
      <c r="B15" s="937" t="s">
        <v>851</v>
      </c>
      <c r="C15" s="1140">
        <f t="shared" si="7"/>
        <v>46211</v>
      </c>
      <c r="D15" s="939">
        <f t="shared" si="0"/>
        <v>46214</v>
      </c>
      <c r="E15" s="939">
        <f t="shared" si="1"/>
        <v>46214</v>
      </c>
      <c r="F15" s="940">
        <f t="shared" si="2"/>
        <v>46219</v>
      </c>
      <c r="G15" s="940">
        <f t="shared" si="8"/>
        <v>46220</v>
      </c>
      <c r="H15" s="940">
        <f t="shared" si="4"/>
        <v>46221</v>
      </c>
      <c r="I15" s="979">
        <f t="shared" si="5"/>
        <v>46221</v>
      </c>
      <c r="J15" s="980">
        <f t="shared" si="6"/>
        <v>46222</v>
      </c>
      <c r="K15" s="625"/>
      <c r="L15" s="557"/>
    </row>
    <row r="16" spans="1:14" ht="16.5" customHeight="1">
      <c r="A16" s="905" t="s">
        <v>585</v>
      </c>
      <c r="B16" s="937" t="s">
        <v>852</v>
      </c>
      <c r="C16" s="1140">
        <f t="shared" si="7"/>
        <v>46218</v>
      </c>
      <c r="D16" s="939">
        <f t="shared" si="0"/>
        <v>46221</v>
      </c>
      <c r="E16" s="939">
        <f t="shared" si="1"/>
        <v>46221</v>
      </c>
      <c r="F16" s="940">
        <f t="shared" si="2"/>
        <v>46226</v>
      </c>
      <c r="G16" s="940">
        <f t="shared" si="8"/>
        <v>46227</v>
      </c>
      <c r="H16" s="940">
        <f t="shared" si="4"/>
        <v>46228</v>
      </c>
      <c r="I16" s="979">
        <f t="shared" si="5"/>
        <v>46228</v>
      </c>
      <c r="J16" s="980">
        <f t="shared" si="6"/>
        <v>46229</v>
      </c>
      <c r="K16" s="625"/>
      <c r="L16" s="625"/>
    </row>
    <row r="17" spans="1:12">
      <c r="A17" s="905" t="s">
        <v>584</v>
      </c>
      <c r="B17" s="937" t="s">
        <v>853</v>
      </c>
      <c r="C17" s="1140">
        <f>C16+7</f>
        <v>46225</v>
      </c>
      <c r="D17" s="939">
        <f t="shared" si="0"/>
        <v>46228</v>
      </c>
      <c r="E17" s="939">
        <f t="shared" si="1"/>
        <v>46228</v>
      </c>
      <c r="F17" s="940">
        <f t="shared" si="2"/>
        <v>46233</v>
      </c>
      <c r="G17" s="940">
        <f t="shared" si="8"/>
        <v>46234</v>
      </c>
      <c r="H17" s="940">
        <f t="shared" si="4"/>
        <v>46235</v>
      </c>
      <c r="I17" s="979">
        <f t="shared" si="5"/>
        <v>46235</v>
      </c>
      <c r="J17" s="980">
        <f t="shared" si="6"/>
        <v>46236</v>
      </c>
      <c r="K17" s="625"/>
      <c r="L17" s="557"/>
    </row>
    <row r="18" spans="1:12" customFormat="1" ht="15.75" customHeight="1" thickBot="1">
      <c r="A18" s="1102" t="s">
        <v>854</v>
      </c>
      <c r="B18" s="906" t="s">
        <v>855</v>
      </c>
      <c r="C18" s="1141">
        <f>C17+7</f>
        <v>46232</v>
      </c>
      <c r="D18" s="910">
        <f t="shared" si="0"/>
        <v>46235</v>
      </c>
      <c r="E18" s="910">
        <f t="shared" si="1"/>
        <v>46235</v>
      </c>
      <c r="F18" s="911">
        <f t="shared" si="2"/>
        <v>46240</v>
      </c>
      <c r="G18" s="911">
        <f t="shared" si="8"/>
        <v>46241</v>
      </c>
      <c r="H18" s="911">
        <f t="shared" si="4"/>
        <v>46242</v>
      </c>
      <c r="I18" s="981">
        <f t="shared" si="5"/>
        <v>46242</v>
      </c>
      <c r="J18" s="982">
        <f t="shared" si="6"/>
        <v>46243</v>
      </c>
    </row>
    <row r="19" spans="1:12" customFormat="1" ht="15.75" customHeight="1">
      <c r="A19" s="625"/>
      <c r="B19" s="1101"/>
      <c r="C19" s="1101"/>
      <c r="D19" s="1101"/>
      <c r="E19" s="1101"/>
      <c r="F19" s="1101"/>
      <c r="G19" s="1101"/>
      <c r="H19" s="1101"/>
      <c r="I19" s="1101"/>
      <c r="J19" s="1101"/>
    </row>
    <row r="20" spans="1:12">
      <c r="A20" s="486" t="s">
        <v>171</v>
      </c>
      <c r="B20" s="151" t="s">
        <v>416</v>
      </c>
      <c r="C20" s="151"/>
      <c r="D20" s="151"/>
    </row>
    <row r="22" spans="1:12" ht="16.5" thickBot="1"/>
    <row r="23" spans="1:12">
      <c r="A23" s="1330" t="s">
        <v>337</v>
      </c>
      <c r="B23" s="1321" t="s">
        <v>81</v>
      </c>
      <c r="C23" s="1024" t="s">
        <v>20</v>
      </c>
      <c r="D23" s="1321" t="s">
        <v>273</v>
      </c>
      <c r="E23" s="1321" t="s">
        <v>261</v>
      </c>
      <c r="F23" s="1321" t="s">
        <v>274</v>
      </c>
      <c r="G23" s="1325" t="s">
        <v>275</v>
      </c>
    </row>
    <row r="24" spans="1:12" ht="25.5">
      <c r="A24" s="1331"/>
      <c r="B24" s="1322"/>
      <c r="C24" s="1025" t="s">
        <v>380</v>
      </c>
      <c r="D24" s="1329"/>
      <c r="E24" s="1322"/>
      <c r="F24" s="1322"/>
      <c r="G24" s="1326"/>
      <c r="H24" s="223"/>
    </row>
    <row r="25" spans="1:12">
      <c r="A25" s="907" t="s">
        <v>670</v>
      </c>
      <c r="B25" s="938" t="s">
        <v>728</v>
      </c>
      <c r="C25" s="1139">
        <v>46169</v>
      </c>
      <c r="D25" s="939">
        <f>C25+4</f>
        <v>46173</v>
      </c>
      <c r="E25" s="939">
        <f>C25+8</f>
        <v>46177</v>
      </c>
      <c r="F25" s="940">
        <f>E25</f>
        <v>46177</v>
      </c>
      <c r="G25" s="908">
        <f>C25+11</f>
        <v>46180</v>
      </c>
      <c r="H25" s="625" t="s">
        <v>859</v>
      </c>
      <c r="J25" s="223"/>
    </row>
    <row r="26" spans="1:12">
      <c r="A26" s="907" t="s">
        <v>671</v>
      </c>
      <c r="B26" s="938" t="s">
        <v>729</v>
      </c>
      <c r="C26" s="1140">
        <f>C25+7</f>
        <v>46176</v>
      </c>
      <c r="D26" s="939">
        <f>C26+4</f>
        <v>46180</v>
      </c>
      <c r="E26" s="939">
        <f>C26+8</f>
        <v>46184</v>
      </c>
      <c r="F26" s="940">
        <f>E26</f>
        <v>46184</v>
      </c>
      <c r="G26" s="908">
        <f>C26+11</f>
        <v>46187</v>
      </c>
      <c r="H26" s="625"/>
      <c r="I26" s="625"/>
    </row>
    <row r="27" spans="1:12">
      <c r="A27" s="907" t="s">
        <v>669</v>
      </c>
      <c r="B27" s="938" t="s">
        <v>730</v>
      </c>
      <c r="C27" s="1140">
        <f t="shared" ref="C27:C33" si="9">C26+7</f>
        <v>46183</v>
      </c>
      <c r="D27" s="939">
        <f t="shared" ref="D27:D34" si="10">C27+4</f>
        <v>46187</v>
      </c>
      <c r="E27" s="939">
        <f t="shared" ref="E27:E34" si="11">C27+8</f>
        <v>46191</v>
      </c>
      <c r="F27" s="940">
        <f t="shared" ref="F27:F34" si="12">E27</f>
        <v>46191</v>
      </c>
      <c r="G27" s="908">
        <f t="shared" ref="G27:G34" si="13">C27+11</f>
        <v>46194</v>
      </c>
      <c r="H27" s="625"/>
    </row>
    <row r="28" spans="1:12">
      <c r="A28" s="907" t="s">
        <v>670</v>
      </c>
      <c r="B28" s="938" t="s">
        <v>731</v>
      </c>
      <c r="C28" s="1140">
        <f t="shared" si="9"/>
        <v>46190</v>
      </c>
      <c r="D28" s="939">
        <f t="shared" si="10"/>
        <v>46194</v>
      </c>
      <c r="E28" s="939">
        <f>C28+8</f>
        <v>46198</v>
      </c>
      <c r="F28" s="940">
        <f>E28</f>
        <v>46198</v>
      </c>
      <c r="G28" s="908">
        <f t="shared" si="13"/>
        <v>46201</v>
      </c>
      <c r="H28" s="625"/>
    </row>
    <row r="29" spans="1:12">
      <c r="A29" s="907" t="s">
        <v>671</v>
      </c>
      <c r="B29" s="938" t="s">
        <v>732</v>
      </c>
      <c r="C29" s="1140">
        <f t="shared" si="9"/>
        <v>46197</v>
      </c>
      <c r="D29" s="939">
        <f t="shared" si="10"/>
        <v>46201</v>
      </c>
      <c r="E29" s="939">
        <f t="shared" si="11"/>
        <v>46205</v>
      </c>
      <c r="F29" s="940">
        <f t="shared" si="12"/>
        <v>46205</v>
      </c>
      <c r="G29" s="908">
        <f t="shared" si="13"/>
        <v>46208</v>
      </c>
      <c r="H29" s="625"/>
    </row>
    <row r="30" spans="1:12">
      <c r="A30" s="907" t="s">
        <v>669</v>
      </c>
      <c r="B30" s="938" t="s">
        <v>857</v>
      </c>
      <c r="C30" s="1140">
        <f t="shared" si="9"/>
        <v>46204</v>
      </c>
      <c r="D30" s="939">
        <f t="shared" si="10"/>
        <v>46208</v>
      </c>
      <c r="E30" s="939">
        <f t="shared" si="11"/>
        <v>46212</v>
      </c>
      <c r="F30" s="940">
        <f t="shared" si="12"/>
        <v>46212</v>
      </c>
      <c r="G30" s="908">
        <f t="shared" si="13"/>
        <v>46215</v>
      </c>
      <c r="H30" s="625"/>
    </row>
    <row r="31" spans="1:12">
      <c r="A31" s="907" t="s">
        <v>670</v>
      </c>
      <c r="B31" s="938" t="s">
        <v>858</v>
      </c>
      <c r="C31" s="1140">
        <f t="shared" si="9"/>
        <v>46211</v>
      </c>
      <c r="D31" s="939">
        <f t="shared" si="10"/>
        <v>46215</v>
      </c>
      <c r="E31" s="939">
        <f t="shared" si="11"/>
        <v>46219</v>
      </c>
      <c r="F31" s="940">
        <f t="shared" si="12"/>
        <v>46219</v>
      </c>
      <c r="G31" s="908">
        <f t="shared" si="13"/>
        <v>46222</v>
      </c>
      <c r="H31" s="625"/>
    </row>
    <row r="32" spans="1:12">
      <c r="A32" s="907" t="s">
        <v>671</v>
      </c>
      <c r="B32" s="938" t="s">
        <v>860</v>
      </c>
      <c r="C32" s="1140">
        <f t="shared" si="9"/>
        <v>46218</v>
      </c>
      <c r="D32" s="939">
        <f t="shared" si="10"/>
        <v>46222</v>
      </c>
      <c r="E32" s="939">
        <f t="shared" si="11"/>
        <v>46226</v>
      </c>
      <c r="F32" s="940">
        <f t="shared" si="12"/>
        <v>46226</v>
      </c>
      <c r="G32" s="908">
        <f t="shared" si="13"/>
        <v>46229</v>
      </c>
      <c r="H32" s="625"/>
    </row>
    <row r="33" spans="1:8">
      <c r="A33" s="907" t="s">
        <v>669</v>
      </c>
      <c r="B33" s="938" t="s">
        <v>861</v>
      </c>
      <c r="C33" s="1140">
        <f t="shared" si="9"/>
        <v>46225</v>
      </c>
      <c r="D33" s="939">
        <f t="shared" si="10"/>
        <v>46229</v>
      </c>
      <c r="E33" s="939">
        <f t="shared" si="11"/>
        <v>46233</v>
      </c>
      <c r="F33" s="940">
        <f t="shared" si="12"/>
        <v>46233</v>
      </c>
      <c r="G33" s="908">
        <f t="shared" si="13"/>
        <v>46236</v>
      </c>
      <c r="H33" s="625"/>
    </row>
    <row r="34" spans="1:8" ht="16.5" thickBot="1">
      <c r="A34" s="941" t="s">
        <v>670</v>
      </c>
      <c r="B34" s="909" t="s">
        <v>862</v>
      </c>
      <c r="C34" s="1141">
        <f>C33+7</f>
        <v>46232</v>
      </c>
      <c r="D34" s="910">
        <f t="shared" si="10"/>
        <v>46236</v>
      </c>
      <c r="E34" s="910">
        <f t="shared" si="11"/>
        <v>46240</v>
      </c>
      <c r="F34" s="911">
        <f t="shared" si="12"/>
        <v>46240</v>
      </c>
      <c r="G34" s="942">
        <f t="shared" si="13"/>
        <v>46243</v>
      </c>
    </row>
    <row r="35" spans="1:8">
      <c r="A35"/>
      <c r="B35"/>
      <c r="C35"/>
      <c r="D35"/>
      <c r="E35"/>
      <c r="F35"/>
      <c r="G35"/>
    </row>
    <row r="36" spans="1:8">
      <c r="A36" s="486" t="s">
        <v>171</v>
      </c>
      <c r="B36" s="151" t="s">
        <v>223</v>
      </c>
      <c r="C36" s="151"/>
      <c r="D36" s="151"/>
    </row>
    <row r="37" spans="1:8">
      <c r="A37" s="142" t="s">
        <v>170</v>
      </c>
      <c r="B37" s="142"/>
      <c r="C37" s="142"/>
    </row>
  </sheetData>
  <mergeCells count="19">
    <mergeCell ref="A23:A24"/>
    <mergeCell ref="D23:D24"/>
    <mergeCell ref="E23:E24"/>
    <mergeCell ref="F23:F24"/>
    <mergeCell ref="G23:G24"/>
    <mergeCell ref="B23:B24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ignoredErrors>
    <ignoredError sqref="I9:I17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90"/>
  <sheetViews>
    <sheetView zoomScaleNormal="100" workbookViewId="0">
      <selection activeCell="A111" sqref="A111"/>
    </sheetView>
  </sheetViews>
  <sheetFormatPr defaultRowHeight="14.25"/>
  <cols>
    <col min="1" max="1" width="24.28515625" style="9" customWidth="1"/>
    <col min="2" max="2" width="9.7109375" style="9" customWidth="1"/>
    <col min="3" max="9" width="14.710937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</row>
    <row r="2" spans="1:17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</row>
    <row r="3" spans="1:17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</row>
    <row r="4" spans="1:17" s="14" customFormat="1" ht="21" thickTop="1">
      <c r="A4" s="1337" t="s">
        <v>18</v>
      </c>
      <c r="B4" s="1337"/>
      <c r="C4" s="1337"/>
      <c r="D4" s="1337"/>
      <c r="E4" s="1337"/>
      <c r="F4" s="1337"/>
      <c r="G4" s="1337"/>
      <c r="H4" s="1337"/>
      <c r="I4" s="1337"/>
    </row>
    <row r="5" spans="1:17" s="14" customFormat="1" ht="13.5" customHeight="1">
      <c r="A5" s="18"/>
      <c r="B5" s="18"/>
      <c r="C5" s="18"/>
      <c r="D5" s="18"/>
      <c r="E5" s="18"/>
      <c r="F5" s="18"/>
      <c r="G5" s="18"/>
      <c r="H5" s="18"/>
      <c r="I5" s="18"/>
    </row>
    <row r="6" spans="1:17" s="17" customFormat="1" ht="12.75">
      <c r="A6" s="158" t="s">
        <v>89</v>
      </c>
      <c r="H6" s="260" t="s">
        <v>46</v>
      </c>
      <c r="I6" s="261">
        <f ca="1">TODAY()</f>
        <v>46167</v>
      </c>
    </row>
    <row r="7" spans="1:17" ht="15" thickBot="1"/>
    <row r="8" spans="1:17" s="50" customFormat="1" ht="30" customHeight="1">
      <c r="A8" s="1338" t="s">
        <v>285</v>
      </c>
      <c r="B8" s="1332" t="s">
        <v>32</v>
      </c>
      <c r="C8" s="1332" t="s">
        <v>658</v>
      </c>
      <c r="D8" s="1008" t="s">
        <v>121</v>
      </c>
      <c r="E8" s="1008" t="s">
        <v>86</v>
      </c>
      <c r="F8" s="1008" t="s">
        <v>21</v>
      </c>
      <c r="G8" s="1008" t="s">
        <v>7</v>
      </c>
      <c r="H8" s="1009" t="s">
        <v>25</v>
      </c>
    </row>
    <row r="9" spans="1:17" s="50" customFormat="1" ht="15" customHeight="1">
      <c r="A9" s="1339"/>
      <c r="B9" s="1333"/>
      <c r="C9" s="1333"/>
      <c r="D9" s="1010" t="s">
        <v>127</v>
      </c>
      <c r="E9" s="1010" t="s">
        <v>128</v>
      </c>
      <c r="F9" s="1010" t="s">
        <v>129</v>
      </c>
      <c r="G9" s="1010" t="s">
        <v>130</v>
      </c>
      <c r="H9" s="1011" t="s">
        <v>127</v>
      </c>
    </row>
    <row r="10" spans="1:17" s="50" customFormat="1" ht="15.75" customHeight="1">
      <c r="A10" s="1340"/>
      <c r="B10" s="1334"/>
      <c r="C10" s="1334"/>
      <c r="D10" s="1012" t="s">
        <v>122</v>
      </c>
      <c r="E10" s="1012" t="s">
        <v>126</v>
      </c>
      <c r="F10" s="1012" t="s">
        <v>123</v>
      </c>
      <c r="G10" s="1012" t="s">
        <v>124</v>
      </c>
      <c r="H10" s="1013" t="s">
        <v>144</v>
      </c>
    </row>
    <row r="11" spans="1:17" customFormat="1" ht="15">
      <c r="A11" s="216" t="s">
        <v>733</v>
      </c>
      <c r="B11" s="185" t="s">
        <v>654</v>
      </c>
      <c r="C11" s="1117">
        <v>46172</v>
      </c>
      <c r="D11" s="377">
        <f>C11+5</f>
        <v>46177</v>
      </c>
      <c r="E11" s="186">
        <f>C11+7</f>
        <v>46179</v>
      </c>
      <c r="F11" s="186">
        <f>C11+10</f>
        <v>46182</v>
      </c>
      <c r="G11" s="186">
        <f>C11+11</f>
        <v>46183</v>
      </c>
      <c r="H11" s="187">
        <f>C11+12</f>
        <v>46184</v>
      </c>
    </row>
    <row r="12" spans="1:17" customFormat="1" ht="15">
      <c r="A12" s="216" t="s">
        <v>902</v>
      </c>
      <c r="B12" s="185" t="s">
        <v>681</v>
      </c>
      <c r="C12" s="1117">
        <f>C11+7</f>
        <v>46179</v>
      </c>
      <c r="D12" s="377">
        <f t="shared" ref="D12:D17" si="0">C12+5</f>
        <v>46184</v>
      </c>
      <c r="E12" s="186">
        <f>C12+7</f>
        <v>46186</v>
      </c>
      <c r="F12" s="186">
        <f t="shared" ref="F12:F17" si="1">C12+10</f>
        <v>46189</v>
      </c>
      <c r="G12" s="186">
        <f t="shared" ref="G12:G17" si="2">C12+11</f>
        <v>46190</v>
      </c>
      <c r="H12" s="187">
        <f t="shared" ref="H12:H17" si="3">C12+12</f>
        <v>46191</v>
      </c>
    </row>
    <row r="13" spans="1:17" customFormat="1" ht="15">
      <c r="A13" s="216" t="s">
        <v>660</v>
      </c>
      <c r="B13" s="185" t="s">
        <v>681</v>
      </c>
      <c r="C13" s="1117">
        <f t="shared" ref="C13:C17" si="4">C12+7</f>
        <v>46186</v>
      </c>
      <c r="D13" s="377">
        <f t="shared" si="0"/>
        <v>46191</v>
      </c>
      <c r="E13" s="186">
        <f t="shared" ref="E13:E17" si="5">C13+7</f>
        <v>46193</v>
      </c>
      <c r="F13" s="186">
        <f t="shared" si="1"/>
        <v>46196</v>
      </c>
      <c r="G13" s="186">
        <f t="shared" si="2"/>
        <v>46197</v>
      </c>
      <c r="H13" s="187">
        <f t="shared" si="3"/>
        <v>46198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16" t="s">
        <v>903</v>
      </c>
      <c r="B14" s="185" t="s">
        <v>681</v>
      </c>
      <c r="C14" s="1117">
        <f t="shared" si="4"/>
        <v>46193</v>
      </c>
      <c r="D14" s="377">
        <f t="shared" si="0"/>
        <v>46198</v>
      </c>
      <c r="E14" s="186">
        <f t="shared" si="5"/>
        <v>46200</v>
      </c>
      <c r="F14" s="186">
        <f t="shared" si="1"/>
        <v>46203</v>
      </c>
      <c r="G14" s="186">
        <f t="shared" si="2"/>
        <v>46204</v>
      </c>
      <c r="H14" s="187">
        <f t="shared" si="3"/>
        <v>46205</v>
      </c>
      <c r="I14" s="50"/>
      <c r="J14" s="50"/>
      <c r="K14" s="50"/>
      <c r="L14" s="50"/>
      <c r="M14" s="50"/>
      <c r="N14" s="50"/>
      <c r="O14" s="50"/>
      <c r="P14" s="50"/>
      <c r="Q14" s="50"/>
    </row>
    <row r="15" spans="1:17" s="196" customFormat="1" ht="15">
      <c r="A15" s="216" t="s">
        <v>904</v>
      </c>
      <c r="B15" s="185" t="s">
        <v>656</v>
      </c>
      <c r="C15" s="1117">
        <f t="shared" si="4"/>
        <v>46200</v>
      </c>
      <c r="D15" s="377">
        <f t="shared" si="0"/>
        <v>46205</v>
      </c>
      <c r="E15" s="186">
        <f t="shared" si="5"/>
        <v>46207</v>
      </c>
      <c r="F15" s="186">
        <f t="shared" si="1"/>
        <v>46210</v>
      </c>
      <c r="G15" s="186">
        <f t="shared" si="2"/>
        <v>46211</v>
      </c>
      <c r="H15" s="187">
        <f t="shared" si="3"/>
        <v>46212</v>
      </c>
      <c r="I15" s="50"/>
      <c r="J15" s="50"/>
      <c r="K15" s="50"/>
      <c r="L15" s="50"/>
      <c r="M15" s="50"/>
      <c r="N15" s="50"/>
      <c r="O15" s="50"/>
      <c r="P15" s="50"/>
      <c r="Q15" s="50"/>
    </row>
    <row r="16" spans="1:17" s="196" customFormat="1" ht="15.75" thickBot="1">
      <c r="A16" s="742" t="s">
        <v>902</v>
      </c>
      <c r="B16" s="743" t="s">
        <v>683</v>
      </c>
      <c r="C16" s="1118">
        <f t="shared" si="4"/>
        <v>46207</v>
      </c>
      <c r="D16" s="728">
        <f t="shared" si="0"/>
        <v>46212</v>
      </c>
      <c r="E16" s="530">
        <f t="shared" si="5"/>
        <v>46214</v>
      </c>
      <c r="F16" s="530">
        <f t="shared" si="1"/>
        <v>46217</v>
      </c>
      <c r="G16" s="530">
        <f t="shared" si="2"/>
        <v>46218</v>
      </c>
      <c r="H16" s="531">
        <f t="shared" si="3"/>
        <v>46219</v>
      </c>
      <c r="I16" s="50"/>
      <c r="J16" s="50"/>
      <c r="K16" s="50"/>
      <c r="L16" s="50"/>
      <c r="M16" s="50"/>
      <c r="N16" s="50"/>
      <c r="O16" s="50"/>
      <c r="P16" s="50"/>
      <c r="Q16" s="50"/>
    </row>
    <row r="17" spans="1:18" s="48" customFormat="1" ht="15.75" hidden="1" thickBot="1">
      <c r="A17" s="739" t="s">
        <v>488</v>
      </c>
      <c r="B17" s="487" t="s">
        <v>515</v>
      </c>
      <c r="C17" s="648">
        <f t="shared" si="4"/>
        <v>46214</v>
      </c>
      <c r="D17" s="728">
        <f t="shared" si="0"/>
        <v>46219</v>
      </c>
      <c r="E17" s="740">
        <f t="shared" si="5"/>
        <v>46221</v>
      </c>
      <c r="F17" s="740">
        <f t="shared" si="1"/>
        <v>46224</v>
      </c>
      <c r="G17" s="740">
        <f t="shared" si="2"/>
        <v>46225</v>
      </c>
      <c r="H17" s="741">
        <f t="shared" si="3"/>
        <v>46226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04" t="s">
        <v>217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293</v>
      </c>
    </row>
    <row r="21" spans="1:18" customFormat="1" ht="15">
      <c r="A21" s="9" t="s">
        <v>392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368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0" customFormat="1" ht="15.75" thickBot="1">
      <c r="A24"/>
      <c r="B24"/>
      <c r="C24"/>
      <c r="D24"/>
      <c r="E24"/>
      <c r="F24"/>
      <c r="G24"/>
      <c r="H24"/>
      <c r="I24"/>
    </row>
    <row r="25" spans="1:18" s="50" customFormat="1" ht="14.25" customHeight="1">
      <c r="A25" s="1341" t="s">
        <v>496</v>
      </c>
      <c r="B25" s="1335" t="s">
        <v>32</v>
      </c>
      <c r="C25" s="1335" t="s">
        <v>412</v>
      </c>
      <c r="D25" s="1014" t="s">
        <v>7</v>
      </c>
      <c r="E25" s="1014" t="s">
        <v>25</v>
      </c>
      <c r="F25" s="1015" t="s">
        <v>21</v>
      </c>
      <c r="G25" s="144"/>
    </row>
    <row r="26" spans="1:18" s="50" customFormat="1" ht="15" customHeight="1">
      <c r="A26" s="1342"/>
      <c r="B26" s="1336"/>
      <c r="C26" s="1336"/>
      <c r="D26" s="1016" t="s">
        <v>493</v>
      </c>
      <c r="E26" s="1016" t="s">
        <v>494</v>
      </c>
      <c r="F26" s="1017" t="s">
        <v>492</v>
      </c>
      <c r="G26" s="144"/>
    </row>
    <row r="27" spans="1:18" s="50" customFormat="1" ht="15.75" customHeight="1">
      <c r="A27" s="1342"/>
      <c r="B27" s="1336"/>
      <c r="C27" s="1336"/>
      <c r="D27" s="1016" t="s">
        <v>378</v>
      </c>
      <c r="E27" s="1016" t="s">
        <v>202</v>
      </c>
      <c r="F27" s="1017" t="s">
        <v>119</v>
      </c>
      <c r="G27" s="144"/>
    </row>
    <row r="28" spans="1:18" s="16" customFormat="1" ht="15">
      <c r="A28" s="16" t="s">
        <v>745</v>
      </c>
      <c r="B28" s="493" t="s">
        <v>681</v>
      </c>
      <c r="C28" s="1002">
        <v>46169</v>
      </c>
      <c r="D28" s="494">
        <f>C28+8</f>
        <v>46177</v>
      </c>
      <c r="E28" s="494">
        <f>C28+9</f>
        <v>46178</v>
      </c>
      <c r="F28" s="496">
        <f>C28+11</f>
        <v>46180</v>
      </c>
      <c r="G28" s="143"/>
    </row>
    <row r="29" spans="1:18" s="16" customFormat="1" ht="15">
      <c r="A29" s="495" t="s">
        <v>659</v>
      </c>
      <c r="B29" s="493" t="s">
        <v>654</v>
      </c>
      <c r="C29" s="1003">
        <f>C28+7</f>
        <v>46176</v>
      </c>
      <c r="D29" s="494">
        <f t="shared" ref="D29:D34" si="6">C29+8</f>
        <v>46184</v>
      </c>
      <c r="E29" s="494">
        <f t="shared" ref="E29:E34" si="7">C29+9</f>
        <v>46185</v>
      </c>
      <c r="F29" s="496">
        <f t="shared" ref="F29:F34" si="8">C29+11</f>
        <v>46187</v>
      </c>
      <c r="G29" s="143"/>
    </row>
    <row r="30" spans="1:18" s="16" customFormat="1" ht="15">
      <c r="A30" s="495" t="s">
        <v>907</v>
      </c>
      <c r="B30" s="493" t="s">
        <v>656</v>
      </c>
      <c r="C30" s="1003">
        <f t="shared" ref="C30:C32" si="9">C29+7</f>
        <v>46183</v>
      </c>
      <c r="D30" s="494">
        <f t="shared" si="6"/>
        <v>46191</v>
      </c>
      <c r="E30" s="494">
        <f t="shared" si="7"/>
        <v>46192</v>
      </c>
      <c r="F30" s="496">
        <f t="shared" si="8"/>
        <v>46194</v>
      </c>
      <c r="G30" s="143"/>
    </row>
    <row r="31" spans="1:18" s="16" customFormat="1" ht="15">
      <c r="A31" s="553" t="s">
        <v>908</v>
      </c>
      <c r="B31" s="493" t="s">
        <v>656</v>
      </c>
      <c r="C31" s="1003">
        <f t="shared" si="9"/>
        <v>46190</v>
      </c>
      <c r="D31" s="494">
        <f t="shared" si="6"/>
        <v>46198</v>
      </c>
      <c r="E31" s="494">
        <f t="shared" si="7"/>
        <v>46199</v>
      </c>
      <c r="F31" s="496">
        <f t="shared" si="8"/>
        <v>46201</v>
      </c>
      <c r="G31" s="143"/>
    </row>
    <row r="32" spans="1:18" s="247" customFormat="1" ht="15">
      <c r="A32" s="495" t="s">
        <v>745</v>
      </c>
      <c r="B32" s="493" t="s">
        <v>683</v>
      </c>
      <c r="C32" s="1003">
        <f t="shared" si="9"/>
        <v>46197</v>
      </c>
      <c r="D32" s="494">
        <f t="shared" si="6"/>
        <v>46205</v>
      </c>
      <c r="E32" s="494">
        <f t="shared" si="7"/>
        <v>46206</v>
      </c>
      <c r="F32" s="496">
        <f t="shared" si="8"/>
        <v>46208</v>
      </c>
      <c r="G32" s="246"/>
    </row>
    <row r="33" spans="1:7" s="247" customFormat="1" ht="15">
      <c r="A33" s="1172" t="s">
        <v>659</v>
      </c>
      <c r="B33" s="1173" t="s">
        <v>656</v>
      </c>
      <c r="C33" s="1177">
        <f>C32+7</f>
        <v>46204</v>
      </c>
      <c r="D33" s="1175">
        <f t="shared" si="6"/>
        <v>46212</v>
      </c>
      <c r="E33" s="1175">
        <f t="shared" si="7"/>
        <v>46213</v>
      </c>
      <c r="F33" s="1176">
        <f t="shared" si="8"/>
        <v>46215</v>
      </c>
      <c r="G33" s="246"/>
    </row>
    <row r="34" spans="1:7" s="16" customFormat="1" ht="15.75" thickBot="1">
      <c r="A34" s="729" t="s">
        <v>907</v>
      </c>
      <c r="B34" s="738" t="s">
        <v>681</v>
      </c>
      <c r="C34" s="1005">
        <f>C33+7</f>
        <v>46211</v>
      </c>
      <c r="D34" s="730">
        <f t="shared" si="6"/>
        <v>46219</v>
      </c>
      <c r="E34" s="730">
        <f t="shared" si="7"/>
        <v>46220</v>
      </c>
      <c r="F34" s="731">
        <f t="shared" si="8"/>
        <v>46222</v>
      </c>
      <c r="G34" s="143"/>
    </row>
    <row r="35" spans="1:7" s="247" customFormat="1" ht="15" hidden="1">
      <c r="A35" s="744" t="s">
        <v>540</v>
      </c>
      <c r="B35" s="745" t="s">
        <v>543</v>
      </c>
      <c r="C35" s="746">
        <f t="shared" ref="C35" si="10">C34+7</f>
        <v>46218</v>
      </c>
      <c r="D35" s="746">
        <f t="shared" ref="D35:D36" si="11">C35+7</f>
        <v>46225</v>
      </c>
      <c r="E35" s="746">
        <f t="shared" ref="E35:E36" si="12">C35+10</f>
        <v>46228</v>
      </c>
      <c r="F35" s="747">
        <f>C35+11</f>
        <v>46229</v>
      </c>
      <c r="G35" s="246"/>
    </row>
    <row r="36" spans="1:7" ht="15" hidden="1" thickBot="1">
      <c r="A36" s="554" t="s">
        <v>373</v>
      </c>
      <c r="B36" s="555" t="s">
        <v>372</v>
      </c>
      <c r="C36" s="636"/>
      <c r="D36" s="494">
        <f t="shared" si="11"/>
        <v>7</v>
      </c>
      <c r="E36" s="494">
        <f t="shared" si="12"/>
        <v>10</v>
      </c>
      <c r="F36" s="556">
        <f>C36+11</f>
        <v>11</v>
      </c>
    </row>
    <row r="37" spans="1:7">
      <c r="A37" s="490"/>
      <c r="B37" s="491"/>
      <c r="C37" s="492"/>
      <c r="D37" s="492"/>
      <c r="E37" s="492"/>
      <c r="F37" s="492"/>
    </row>
    <row r="38" spans="1:7" ht="18.75" customHeight="1">
      <c r="A38" s="204" t="s">
        <v>217</v>
      </c>
    </row>
    <row r="39" spans="1:7" ht="15.75" customHeight="1">
      <c r="A39" s="9" t="s">
        <v>497</v>
      </c>
    </row>
    <row r="40" spans="1:7" ht="15.75" customHeight="1">
      <c r="A40" s="9" t="s">
        <v>498</v>
      </c>
    </row>
    <row r="41" spans="1:7" ht="17.25" customHeight="1"/>
    <row r="42" spans="1:7" ht="15.75" customHeight="1" thickBot="1"/>
    <row r="43" spans="1:7">
      <c r="A43" s="1341" t="s">
        <v>426</v>
      </c>
      <c r="B43" s="1335" t="s">
        <v>32</v>
      </c>
      <c r="C43" s="1335" t="s">
        <v>412</v>
      </c>
      <c r="D43" s="1014" t="s">
        <v>13</v>
      </c>
      <c r="E43" s="1014" t="s">
        <v>82</v>
      </c>
      <c r="F43" s="1015" t="s">
        <v>83</v>
      </c>
    </row>
    <row r="44" spans="1:7">
      <c r="A44" s="1342"/>
      <c r="B44" s="1336"/>
      <c r="C44" s="1336"/>
      <c r="D44" s="1016" t="s">
        <v>407</v>
      </c>
      <c r="E44" s="1016" t="s">
        <v>408</v>
      </c>
      <c r="F44" s="1017" t="s">
        <v>129</v>
      </c>
    </row>
    <row r="45" spans="1:7">
      <c r="A45" s="1342"/>
      <c r="B45" s="1336"/>
      <c r="C45" s="1336"/>
      <c r="D45" s="1016" t="s">
        <v>115</v>
      </c>
      <c r="E45" s="1016" t="s">
        <v>378</v>
      </c>
      <c r="F45" s="1017" t="s">
        <v>202</v>
      </c>
    </row>
    <row r="46" spans="1:7">
      <c r="A46" s="495" t="s">
        <v>821</v>
      </c>
      <c r="B46" s="493" t="s">
        <v>742</v>
      </c>
      <c r="C46" s="1002">
        <v>46169</v>
      </c>
      <c r="D46" s="494">
        <f>C46+7</f>
        <v>46176</v>
      </c>
      <c r="E46" s="494">
        <f>C46+8</f>
        <v>46177</v>
      </c>
      <c r="F46" s="496">
        <f>C46+9</f>
        <v>46178</v>
      </c>
    </row>
    <row r="47" spans="1:7">
      <c r="A47" s="495" t="s">
        <v>544</v>
      </c>
      <c r="B47" s="493" t="s">
        <v>654</v>
      </c>
      <c r="C47" s="1003">
        <f>C46+7</f>
        <v>46176</v>
      </c>
      <c r="D47" s="660">
        <f>D46+7</f>
        <v>46183</v>
      </c>
      <c r="E47" s="660">
        <f>E46+7</f>
        <v>46184</v>
      </c>
      <c r="F47" s="837">
        <f>E47+7</f>
        <v>46191</v>
      </c>
    </row>
    <row r="48" spans="1:7">
      <c r="A48" s="553" t="s">
        <v>628</v>
      </c>
      <c r="B48" s="493" t="s">
        <v>737</v>
      </c>
      <c r="C48" s="1002">
        <f t="shared" ref="C48:C50" si="13">C47+7</f>
        <v>46183</v>
      </c>
      <c r="D48" s="494">
        <f t="shared" ref="D48:D51" si="14">D47+7</f>
        <v>46190</v>
      </c>
      <c r="E48" s="494">
        <f t="shared" ref="E48:E51" si="15">E47+7</f>
        <v>46191</v>
      </c>
      <c r="F48" s="496">
        <f t="shared" ref="F48:F51" si="16">E48+7</f>
        <v>46198</v>
      </c>
    </row>
    <row r="49" spans="1:7">
      <c r="A49" s="495" t="s">
        <v>653</v>
      </c>
      <c r="B49" s="493" t="s">
        <v>656</v>
      </c>
      <c r="C49" s="1002">
        <f t="shared" si="13"/>
        <v>46190</v>
      </c>
      <c r="D49" s="494">
        <f t="shared" si="14"/>
        <v>46197</v>
      </c>
      <c r="E49" s="494">
        <f t="shared" si="15"/>
        <v>46198</v>
      </c>
      <c r="F49" s="496">
        <f t="shared" si="16"/>
        <v>46205</v>
      </c>
    </row>
    <row r="50" spans="1:7">
      <c r="A50" s="495" t="s">
        <v>821</v>
      </c>
      <c r="B50" s="493" t="s">
        <v>824</v>
      </c>
      <c r="C50" s="1002">
        <f t="shared" si="13"/>
        <v>46197</v>
      </c>
      <c r="D50" s="494">
        <f t="shared" si="14"/>
        <v>46204</v>
      </c>
      <c r="E50" s="494">
        <f t="shared" si="15"/>
        <v>46205</v>
      </c>
      <c r="F50" s="496">
        <f t="shared" si="16"/>
        <v>46212</v>
      </c>
    </row>
    <row r="51" spans="1:7">
      <c r="A51" s="1172" t="s">
        <v>544</v>
      </c>
      <c r="B51" s="1173" t="s">
        <v>656</v>
      </c>
      <c r="C51" s="1174">
        <f>C50+7</f>
        <v>46204</v>
      </c>
      <c r="D51" s="494">
        <f t="shared" si="14"/>
        <v>46211</v>
      </c>
      <c r="E51" s="494">
        <f t="shared" si="15"/>
        <v>46212</v>
      </c>
      <c r="F51" s="496">
        <f t="shared" si="16"/>
        <v>46219</v>
      </c>
    </row>
    <row r="52" spans="1:7" ht="15" thickBot="1">
      <c r="A52" s="729" t="s">
        <v>628</v>
      </c>
      <c r="B52" s="738">
        <v>2625</v>
      </c>
      <c r="C52" s="1004">
        <f>C51+7</f>
        <v>46211</v>
      </c>
      <c r="D52" s="730">
        <f>D51+7</f>
        <v>46218</v>
      </c>
      <c r="E52" s="730">
        <f>E51+7</f>
        <v>46219</v>
      </c>
      <c r="F52" s="731">
        <f>F51+7</f>
        <v>46226</v>
      </c>
    </row>
    <row r="54" spans="1:7" ht="15">
      <c r="A54" s="204" t="s">
        <v>217</v>
      </c>
    </row>
    <row r="55" spans="1:7">
      <c r="A55" s="9" t="s">
        <v>409</v>
      </c>
    </row>
    <row r="56" spans="1:7">
      <c r="A56" s="9" t="s">
        <v>410</v>
      </c>
    </row>
    <row r="57" spans="1:7">
      <c r="A57" s="9" t="s">
        <v>411</v>
      </c>
    </row>
    <row r="59" spans="1:7" ht="15" thickBot="1"/>
    <row r="60" spans="1:7" ht="14.25" customHeight="1">
      <c r="A60" s="1343" t="s">
        <v>547</v>
      </c>
      <c r="B60" s="1346" t="s">
        <v>32</v>
      </c>
      <c r="C60" s="1349" t="s">
        <v>548</v>
      </c>
      <c r="D60" s="1018" t="s">
        <v>111</v>
      </c>
      <c r="E60" s="1019" t="s">
        <v>21</v>
      </c>
      <c r="F60" s="1019" t="s">
        <v>7</v>
      </c>
      <c r="G60" s="1020" t="s">
        <v>25</v>
      </c>
    </row>
    <row r="61" spans="1:7">
      <c r="A61" s="1344"/>
      <c r="B61" s="1347"/>
      <c r="C61" s="1350"/>
      <c r="D61" s="1021" t="s">
        <v>568</v>
      </c>
      <c r="E61" s="1022" t="s">
        <v>747</v>
      </c>
      <c r="F61" s="1022" t="s">
        <v>748</v>
      </c>
      <c r="G61" s="1023" t="s">
        <v>568</v>
      </c>
    </row>
    <row r="62" spans="1:7">
      <c r="A62" s="1345"/>
      <c r="B62" s="1348"/>
      <c r="C62" s="1351"/>
      <c r="D62" s="1021" t="s">
        <v>495</v>
      </c>
      <c r="E62" s="1022" t="s">
        <v>378</v>
      </c>
      <c r="F62" s="1022" t="s">
        <v>202</v>
      </c>
      <c r="G62" s="1023" t="s">
        <v>120</v>
      </c>
    </row>
    <row r="63" spans="1:7" s="840" customFormat="1">
      <c r="A63" s="838" t="s">
        <v>746</v>
      </c>
      <c r="B63" s="839" t="s">
        <v>654</v>
      </c>
      <c r="C63" s="992">
        <v>46173</v>
      </c>
      <c r="D63" s="995">
        <f>C63+3</f>
        <v>46176</v>
      </c>
      <c r="E63" s="188">
        <f>C63+8</f>
        <v>46181</v>
      </c>
      <c r="F63" s="188">
        <f>D63+9</f>
        <v>46185</v>
      </c>
      <c r="G63" s="189">
        <f>C63+10</f>
        <v>46183</v>
      </c>
    </row>
    <row r="64" spans="1:7">
      <c r="A64" s="749" t="s">
        <v>906</v>
      </c>
      <c r="B64" s="748" t="s">
        <v>656</v>
      </c>
      <c r="C64" s="993">
        <f>C63+7</f>
        <v>46180</v>
      </c>
      <c r="D64" s="995">
        <f t="shared" ref="D64:D69" si="17">C64+3</f>
        <v>46183</v>
      </c>
      <c r="E64" s="188">
        <f t="shared" ref="E64:E69" si="18">C64+8</f>
        <v>46188</v>
      </c>
      <c r="F64" s="188">
        <f t="shared" ref="F64:F69" si="19">D64+9</f>
        <v>46192</v>
      </c>
      <c r="G64" s="189">
        <f t="shared" ref="G64:G69" si="20">C64+10</f>
        <v>46190</v>
      </c>
    </row>
    <row r="65" spans="1:7">
      <c r="A65" s="749" t="s">
        <v>781</v>
      </c>
      <c r="B65" s="748" t="s">
        <v>681</v>
      </c>
      <c r="C65" s="993">
        <f t="shared" ref="C65:C67" si="21">C64+7</f>
        <v>46187</v>
      </c>
      <c r="D65" s="995">
        <f t="shared" si="17"/>
        <v>46190</v>
      </c>
      <c r="E65" s="188">
        <f t="shared" si="18"/>
        <v>46195</v>
      </c>
      <c r="F65" s="188">
        <f t="shared" si="19"/>
        <v>46199</v>
      </c>
      <c r="G65" s="189">
        <f t="shared" si="20"/>
        <v>46197</v>
      </c>
    </row>
    <row r="66" spans="1:7">
      <c r="A66" s="749" t="s">
        <v>685</v>
      </c>
      <c r="B66" s="748" t="s">
        <v>656</v>
      </c>
      <c r="C66" s="993">
        <f t="shared" si="21"/>
        <v>46194</v>
      </c>
      <c r="D66" s="995">
        <f t="shared" si="17"/>
        <v>46197</v>
      </c>
      <c r="E66" s="188">
        <f t="shared" si="18"/>
        <v>46202</v>
      </c>
      <c r="F66" s="188">
        <f t="shared" si="19"/>
        <v>46206</v>
      </c>
      <c r="G66" s="189">
        <f t="shared" si="20"/>
        <v>46204</v>
      </c>
    </row>
    <row r="67" spans="1:7">
      <c r="A67" s="749" t="s">
        <v>746</v>
      </c>
      <c r="B67" s="748" t="s">
        <v>656</v>
      </c>
      <c r="C67" s="993">
        <f t="shared" si="21"/>
        <v>46201</v>
      </c>
      <c r="D67" s="995">
        <f t="shared" si="17"/>
        <v>46204</v>
      </c>
      <c r="E67" s="188">
        <f t="shared" si="18"/>
        <v>46209</v>
      </c>
      <c r="F67" s="188">
        <f t="shared" si="19"/>
        <v>46213</v>
      </c>
      <c r="G67" s="189">
        <f t="shared" si="20"/>
        <v>46211</v>
      </c>
    </row>
    <row r="68" spans="1:7">
      <c r="A68" s="1166" t="s">
        <v>905</v>
      </c>
      <c r="B68" s="1167" t="s">
        <v>681</v>
      </c>
      <c r="C68" s="1168">
        <f>C67+7</f>
        <v>46208</v>
      </c>
      <c r="D68" s="1169">
        <f t="shared" si="17"/>
        <v>46211</v>
      </c>
      <c r="E68" s="1170">
        <f t="shared" si="18"/>
        <v>46216</v>
      </c>
      <c r="F68" s="1170">
        <f t="shared" si="19"/>
        <v>46220</v>
      </c>
      <c r="G68" s="1171">
        <f t="shared" si="20"/>
        <v>46218</v>
      </c>
    </row>
    <row r="69" spans="1:7" ht="15" thickBot="1">
      <c r="A69" s="750" t="s">
        <v>781</v>
      </c>
      <c r="B69" s="751">
        <v>2617</v>
      </c>
      <c r="C69" s="994">
        <f>C68+7</f>
        <v>46215</v>
      </c>
      <c r="D69" s="996">
        <f t="shared" si="17"/>
        <v>46218</v>
      </c>
      <c r="E69" s="484">
        <f t="shared" si="18"/>
        <v>46223</v>
      </c>
      <c r="F69" s="484">
        <f t="shared" si="19"/>
        <v>46227</v>
      </c>
      <c r="G69" s="485">
        <f t="shared" si="20"/>
        <v>46225</v>
      </c>
    </row>
    <row r="71" spans="1:7" ht="15">
      <c r="A71" s="204" t="s">
        <v>217</v>
      </c>
    </row>
    <row r="72" spans="1:7">
      <c r="A72" s="9" t="s">
        <v>497</v>
      </c>
    </row>
    <row r="73" spans="1:7">
      <c r="A73" s="9" t="s">
        <v>498</v>
      </c>
    </row>
    <row r="75" spans="1:7" ht="15.75" thickBot="1">
      <c r="G75"/>
    </row>
    <row r="76" spans="1:7" ht="15">
      <c r="A76" s="1343" t="s">
        <v>893</v>
      </c>
      <c r="B76" s="1346" t="s">
        <v>32</v>
      </c>
      <c r="C76" s="1349" t="s">
        <v>898</v>
      </c>
      <c r="D76" s="1018" t="s">
        <v>8</v>
      </c>
      <c r="E76" s="1019" t="s">
        <v>4</v>
      </c>
      <c r="F76" s="1119" t="s">
        <v>5</v>
      </c>
      <c r="G76"/>
    </row>
    <row r="77" spans="1:7" ht="15">
      <c r="A77" s="1344"/>
      <c r="B77" s="1347"/>
      <c r="C77" s="1350"/>
      <c r="D77" s="1021" t="s">
        <v>568</v>
      </c>
      <c r="E77" s="1022" t="s">
        <v>493</v>
      </c>
      <c r="F77" s="1120" t="s">
        <v>494</v>
      </c>
      <c r="G77"/>
    </row>
    <row r="78" spans="1:7" ht="15">
      <c r="A78" s="1345"/>
      <c r="B78" s="1348"/>
      <c r="C78" s="1351"/>
      <c r="D78" s="1021" t="s">
        <v>378</v>
      </c>
      <c r="E78" s="1022" t="s">
        <v>202</v>
      </c>
      <c r="F78" s="1120" t="s">
        <v>120</v>
      </c>
      <c r="G78"/>
    </row>
    <row r="79" spans="1:7" ht="15">
      <c r="A79" s="838" t="s">
        <v>894</v>
      </c>
      <c r="B79" s="839" t="s">
        <v>824</v>
      </c>
      <c r="C79" s="1115">
        <v>46175</v>
      </c>
      <c r="D79" s="995">
        <f>C79+8</f>
        <v>46183</v>
      </c>
      <c r="E79" s="188">
        <f>C79+9</f>
        <v>46184</v>
      </c>
      <c r="F79" s="980">
        <f>C79+10</f>
        <v>46185</v>
      </c>
      <c r="G79"/>
    </row>
    <row r="80" spans="1:7" ht="15">
      <c r="A80" s="749" t="s">
        <v>895</v>
      </c>
      <c r="B80" s="748" t="s">
        <v>824</v>
      </c>
      <c r="C80" s="1116">
        <f>C79+7</f>
        <v>46182</v>
      </c>
      <c r="D80" s="995">
        <f t="shared" ref="D80:D83" si="22">C80+8</f>
        <v>46190</v>
      </c>
      <c r="E80" s="188">
        <f t="shared" ref="E80:E83" si="23">C80+9</f>
        <v>46191</v>
      </c>
      <c r="F80" s="980">
        <f t="shared" ref="F80:F83" si="24">C80+10</f>
        <v>46192</v>
      </c>
      <c r="G80"/>
    </row>
    <row r="81" spans="1:7" ht="15">
      <c r="A81" s="749" t="s">
        <v>896</v>
      </c>
      <c r="B81" s="748" t="s">
        <v>654</v>
      </c>
      <c r="C81" s="1116">
        <f t="shared" ref="C81:C83" si="25">C80+7</f>
        <v>46189</v>
      </c>
      <c r="D81" s="995">
        <f t="shared" si="22"/>
        <v>46197</v>
      </c>
      <c r="E81" s="188">
        <f t="shared" si="23"/>
        <v>46198</v>
      </c>
      <c r="F81" s="980">
        <f t="shared" si="24"/>
        <v>46199</v>
      </c>
      <c r="G81"/>
    </row>
    <row r="82" spans="1:7" ht="15">
      <c r="A82" s="749" t="s">
        <v>897</v>
      </c>
      <c r="B82" s="748" t="s">
        <v>656</v>
      </c>
      <c r="C82" s="1116">
        <f t="shared" si="25"/>
        <v>46196</v>
      </c>
      <c r="D82" s="995">
        <f t="shared" si="22"/>
        <v>46204</v>
      </c>
      <c r="E82" s="188">
        <f t="shared" si="23"/>
        <v>46205</v>
      </c>
      <c r="F82" s="980">
        <f t="shared" si="24"/>
        <v>46206</v>
      </c>
      <c r="G82"/>
    </row>
    <row r="83" spans="1:7" ht="15">
      <c r="A83" s="749" t="s">
        <v>894</v>
      </c>
      <c r="B83" s="748" t="s">
        <v>825</v>
      </c>
      <c r="C83" s="1116">
        <f t="shared" si="25"/>
        <v>46203</v>
      </c>
      <c r="D83" s="995">
        <f t="shared" si="22"/>
        <v>46211</v>
      </c>
      <c r="E83" s="188">
        <f t="shared" si="23"/>
        <v>46212</v>
      </c>
      <c r="F83" s="980">
        <f t="shared" si="24"/>
        <v>46213</v>
      </c>
      <c r="G83"/>
    </row>
    <row r="84" spans="1:7" ht="15.75" thickBot="1">
      <c r="A84" s="750"/>
      <c r="B84" s="751"/>
      <c r="C84" s="994"/>
      <c r="D84" s="996"/>
      <c r="E84" s="484"/>
      <c r="F84" s="982"/>
      <c r="G84"/>
    </row>
    <row r="85" spans="1:7" ht="15">
      <c r="G85"/>
    </row>
    <row r="86" spans="1:7" ht="15">
      <c r="A86" s="204" t="s">
        <v>899</v>
      </c>
      <c r="G86"/>
    </row>
    <row r="87" spans="1:7">
      <c r="A87" s="9" t="s">
        <v>900</v>
      </c>
    </row>
    <row r="88" spans="1:7">
      <c r="A88" s="9" t="s">
        <v>901</v>
      </c>
    </row>
    <row r="90" spans="1:7">
      <c r="A90" s="142" t="s">
        <v>170</v>
      </c>
    </row>
  </sheetData>
  <mergeCells count="19">
    <mergeCell ref="A76:A78"/>
    <mergeCell ref="B76:B78"/>
    <mergeCell ref="C76:C78"/>
    <mergeCell ref="A60:A62"/>
    <mergeCell ref="B60:B62"/>
    <mergeCell ref="C60:C62"/>
    <mergeCell ref="A43:A45"/>
    <mergeCell ref="B43:B45"/>
    <mergeCell ref="C43:C45"/>
    <mergeCell ref="A25:A27"/>
    <mergeCell ref="C25:C27"/>
    <mergeCell ref="C8:C10"/>
    <mergeCell ref="B25:B27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E27"/>
  <sheetViews>
    <sheetView workbookViewId="0">
      <selection activeCell="A59" sqref="A59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5" width="24.42578125" customWidth="1"/>
  </cols>
  <sheetData>
    <row r="1" spans="1:5" ht="26.25" customHeight="1">
      <c r="A1" s="1190" t="s">
        <v>157</v>
      </c>
      <c r="B1" s="1190"/>
      <c r="C1" s="1190"/>
      <c r="D1" s="1190"/>
      <c r="E1" s="1190"/>
    </row>
    <row r="2" spans="1:5" ht="18.75">
      <c r="A2" s="1191" t="s">
        <v>579</v>
      </c>
      <c r="B2" s="1191"/>
      <c r="C2" s="1191"/>
      <c r="D2" s="1191"/>
      <c r="E2" s="1191"/>
    </row>
    <row r="3" spans="1:5" ht="19.5" thickBot="1">
      <c r="A3" s="1192" t="s">
        <v>162</v>
      </c>
      <c r="B3" s="1192"/>
      <c r="C3" s="1192"/>
      <c r="D3" s="1192"/>
      <c r="E3" s="1192"/>
    </row>
    <row r="4" spans="1:5" ht="21" thickTop="1">
      <c r="A4" s="1352" t="s">
        <v>18</v>
      </c>
      <c r="B4" s="1352"/>
      <c r="C4" s="1352"/>
      <c r="D4" s="1352"/>
      <c r="E4" s="1352"/>
    </row>
    <row r="5" spans="1:5" ht="20.25">
      <c r="A5" s="18"/>
      <c r="B5" s="18"/>
      <c r="C5" s="18"/>
    </row>
    <row r="6" spans="1:5">
      <c r="A6" s="158" t="s">
        <v>89</v>
      </c>
      <c r="B6" s="17"/>
      <c r="C6" s="17"/>
      <c r="D6" s="260" t="s">
        <v>46</v>
      </c>
      <c r="E6" s="261">
        <f ca="1">TODAY()</f>
        <v>46167</v>
      </c>
    </row>
    <row r="7" spans="1:5" ht="15" thickBot="1"/>
    <row r="8" spans="1:5">
      <c r="A8" s="1353" t="s">
        <v>863</v>
      </c>
      <c r="B8" s="1355" t="s">
        <v>32</v>
      </c>
      <c r="C8" s="1107" t="s">
        <v>28</v>
      </c>
      <c r="D8" s="1357" t="s">
        <v>24</v>
      </c>
      <c r="E8" s="1358"/>
    </row>
    <row r="9" spans="1:5">
      <c r="A9" s="1354"/>
      <c r="B9" s="1356"/>
      <c r="C9" s="1108" t="s">
        <v>33</v>
      </c>
      <c r="D9" s="1109" t="s">
        <v>875</v>
      </c>
      <c r="E9" s="1110" t="s">
        <v>876</v>
      </c>
    </row>
    <row r="10" spans="1:5" ht="21" customHeight="1">
      <c r="A10" s="650" t="s">
        <v>864</v>
      </c>
      <c r="B10" s="649" t="s">
        <v>865</v>
      </c>
      <c r="C10" s="1142">
        <v>46127</v>
      </c>
      <c r="D10" s="1103">
        <f>C10+8</f>
        <v>46135</v>
      </c>
      <c r="E10" s="1104">
        <f>C10+9</f>
        <v>46136</v>
      </c>
    </row>
    <row r="11" spans="1:5" ht="21" customHeight="1">
      <c r="A11" s="650" t="s">
        <v>539</v>
      </c>
      <c r="B11" s="649" t="s">
        <v>866</v>
      </c>
      <c r="C11" s="1142">
        <f>C10+7</f>
        <v>46134</v>
      </c>
      <c r="D11" s="1103">
        <f t="shared" ref="D11:D16" si="0">C11+8</f>
        <v>46142</v>
      </c>
      <c r="E11" s="1104">
        <f t="shared" ref="E11:E14" si="1">C11+9</f>
        <v>46143</v>
      </c>
    </row>
    <row r="12" spans="1:5" ht="21" customHeight="1">
      <c r="A12" s="650" t="s">
        <v>559</v>
      </c>
      <c r="B12" s="649" t="s">
        <v>867</v>
      </c>
      <c r="C12" s="1142">
        <f t="shared" ref="C12:C22" si="2">C11+7</f>
        <v>46141</v>
      </c>
      <c r="D12" s="1103">
        <f t="shared" si="0"/>
        <v>46149</v>
      </c>
      <c r="E12" s="1104">
        <f t="shared" si="1"/>
        <v>46150</v>
      </c>
    </row>
    <row r="13" spans="1:5" ht="21" customHeight="1">
      <c r="A13" s="650" t="s">
        <v>864</v>
      </c>
      <c r="B13" s="649" t="s">
        <v>783</v>
      </c>
      <c r="C13" s="1142">
        <f t="shared" si="2"/>
        <v>46148</v>
      </c>
      <c r="D13" s="1103">
        <f t="shared" si="0"/>
        <v>46156</v>
      </c>
      <c r="E13" s="1104">
        <f t="shared" si="1"/>
        <v>46157</v>
      </c>
    </row>
    <row r="14" spans="1:5" ht="21" customHeight="1">
      <c r="A14" s="650" t="s">
        <v>539</v>
      </c>
      <c r="B14" s="649" t="s">
        <v>868</v>
      </c>
      <c r="C14" s="1142">
        <f t="shared" si="2"/>
        <v>46155</v>
      </c>
      <c r="D14" s="1103">
        <f t="shared" si="0"/>
        <v>46163</v>
      </c>
      <c r="E14" s="1104">
        <f t="shared" si="1"/>
        <v>46164</v>
      </c>
    </row>
    <row r="15" spans="1:5" ht="21" customHeight="1">
      <c r="A15" s="650" t="s">
        <v>874</v>
      </c>
      <c r="B15" s="649"/>
      <c r="C15" s="1142">
        <f t="shared" si="2"/>
        <v>46162</v>
      </c>
      <c r="D15" s="1103">
        <f t="shared" si="0"/>
        <v>46170</v>
      </c>
      <c r="E15" s="1104">
        <f t="shared" ref="E15:E16" si="3">C15+9</f>
        <v>46171</v>
      </c>
    </row>
    <row r="16" spans="1:5" ht="21" customHeight="1">
      <c r="A16" s="650" t="s">
        <v>874</v>
      </c>
      <c r="B16" s="649"/>
      <c r="C16" s="1142">
        <f t="shared" si="2"/>
        <v>46169</v>
      </c>
      <c r="D16" s="1103">
        <f t="shared" si="0"/>
        <v>46177</v>
      </c>
      <c r="E16" s="1104">
        <f t="shared" si="3"/>
        <v>46178</v>
      </c>
    </row>
    <row r="17" spans="1:5" ht="21" customHeight="1">
      <c r="A17" s="650" t="s">
        <v>559</v>
      </c>
      <c r="B17" s="649" t="s">
        <v>869</v>
      </c>
      <c r="C17" s="1142">
        <f t="shared" si="2"/>
        <v>46176</v>
      </c>
      <c r="D17" s="1103">
        <v>46184</v>
      </c>
      <c r="E17" s="1104">
        <v>46185</v>
      </c>
    </row>
    <row r="18" spans="1:5" ht="21" customHeight="1">
      <c r="A18" s="650" t="s">
        <v>864</v>
      </c>
      <c r="B18" s="649" t="s">
        <v>595</v>
      </c>
      <c r="C18" s="1142">
        <f t="shared" si="2"/>
        <v>46183</v>
      </c>
      <c r="D18" s="1103">
        <v>46191</v>
      </c>
      <c r="E18" s="1104">
        <v>46192</v>
      </c>
    </row>
    <row r="19" spans="1:5" ht="21" customHeight="1">
      <c r="A19" s="650" t="s">
        <v>539</v>
      </c>
      <c r="B19" s="649" t="s">
        <v>870</v>
      </c>
      <c r="C19" s="1142">
        <f t="shared" si="2"/>
        <v>46190</v>
      </c>
      <c r="D19" s="1103">
        <v>46198</v>
      </c>
      <c r="E19" s="1104">
        <v>46199</v>
      </c>
    </row>
    <row r="20" spans="1:5" ht="21" customHeight="1">
      <c r="A20" s="650" t="s">
        <v>559</v>
      </c>
      <c r="B20" s="649" t="s">
        <v>871</v>
      </c>
      <c r="C20" s="1142">
        <f t="shared" si="2"/>
        <v>46197</v>
      </c>
      <c r="D20" s="1103">
        <v>46205</v>
      </c>
      <c r="E20" s="1104">
        <v>46206</v>
      </c>
    </row>
    <row r="21" spans="1:5" ht="21" customHeight="1">
      <c r="A21" s="970" t="s">
        <v>864</v>
      </c>
      <c r="B21" s="971" t="s">
        <v>638</v>
      </c>
      <c r="C21" s="1142">
        <f t="shared" si="2"/>
        <v>46204</v>
      </c>
      <c r="D21" s="1103">
        <v>46212</v>
      </c>
      <c r="E21" s="1104">
        <v>46213</v>
      </c>
    </row>
    <row r="22" spans="1:5" ht="21" customHeight="1">
      <c r="A22" s="970" t="s">
        <v>539</v>
      </c>
      <c r="B22" s="971" t="s">
        <v>872</v>
      </c>
      <c r="C22" s="1142">
        <f t="shared" si="2"/>
        <v>46211</v>
      </c>
      <c r="D22" s="1103">
        <v>46219</v>
      </c>
      <c r="E22" s="1104">
        <v>46220</v>
      </c>
    </row>
    <row r="23" spans="1:5" ht="21" customHeight="1" thickBot="1">
      <c r="A23" s="651" t="s">
        <v>559</v>
      </c>
      <c r="B23" s="1106" t="s">
        <v>873</v>
      </c>
      <c r="C23" s="1143">
        <f>C22+7</f>
        <v>46218</v>
      </c>
      <c r="D23" s="1105">
        <v>46226</v>
      </c>
      <c r="E23" s="652">
        <v>46227</v>
      </c>
    </row>
    <row r="25" spans="1:5">
      <c r="A25" s="655" t="s">
        <v>114</v>
      </c>
      <c r="B25" s="654"/>
    </row>
    <row r="26" spans="1:5">
      <c r="A26" s="653" t="s">
        <v>473</v>
      </c>
      <c r="B26" s="654" t="s">
        <v>474</v>
      </c>
    </row>
    <row r="27" spans="1:5">
      <c r="A27" s="653" t="s">
        <v>475</v>
      </c>
      <c r="B27" s="654" t="s">
        <v>476</v>
      </c>
    </row>
  </sheetData>
  <mergeCells count="7">
    <mergeCell ref="A1:E1"/>
    <mergeCell ref="A2:E2"/>
    <mergeCell ref="A4:E4"/>
    <mergeCell ref="A8:A9"/>
    <mergeCell ref="B8:B9"/>
    <mergeCell ref="A3:E3"/>
    <mergeCell ref="D8:E8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228"/>
      <c r="I1" s="228"/>
    </row>
    <row r="2" spans="1:23" s="7" customFormat="1" ht="18.75">
      <c r="A2" s="1191" t="s">
        <v>161</v>
      </c>
      <c r="B2" s="1191"/>
      <c r="C2" s="1191"/>
      <c r="D2" s="1191"/>
      <c r="E2" s="1191"/>
      <c r="F2" s="1191"/>
      <c r="G2" s="1191"/>
      <c r="H2" s="229"/>
      <c r="I2" s="229"/>
    </row>
    <row r="3" spans="1:23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232"/>
      <c r="I3" s="229"/>
    </row>
    <row r="4" spans="1:23" s="45" customFormat="1" ht="24.75" customHeight="1" thickTop="1">
      <c r="A4" s="1189" t="s">
        <v>19</v>
      </c>
      <c r="B4" s="1189"/>
      <c r="C4" s="1189"/>
      <c r="D4" s="1189"/>
      <c r="E4" s="1189"/>
      <c r="F4" s="1189"/>
      <c r="G4" s="1189"/>
      <c r="H4" s="231"/>
      <c r="I4" s="170"/>
    </row>
    <row r="5" spans="1:23" s="45" customFormat="1" ht="24.75" customHeight="1">
      <c r="A5" s="157" t="s">
        <v>89</v>
      </c>
      <c r="B5" s="46"/>
      <c r="C5" s="46"/>
      <c r="D5" s="46"/>
      <c r="E5" s="46"/>
      <c r="F5" s="260" t="s">
        <v>46</v>
      </c>
      <c r="G5" s="261">
        <f ca="1">TODAY()</f>
        <v>46167</v>
      </c>
    </row>
    <row r="6" spans="1:23" s="133" customFormat="1" ht="15" customHeight="1" thickBot="1">
      <c r="I6" s="132"/>
      <c r="J6" s="131"/>
    </row>
    <row r="7" spans="1:23" s="112" customFormat="1" ht="19.5" customHeight="1">
      <c r="A7" s="1364" t="s">
        <v>224</v>
      </c>
      <c r="B7" s="1365"/>
      <c r="C7" s="1365"/>
      <c r="D7" s="1366"/>
      <c r="E7" s="45"/>
      <c r="F7" s="45"/>
      <c r="G7" s="45"/>
      <c r="H7" s="45"/>
      <c r="I7" s="45"/>
      <c r="J7" s="115"/>
    </row>
    <row r="8" spans="1:23" s="112" customFormat="1" ht="19.5" customHeight="1">
      <c r="A8" s="1360" t="s">
        <v>48</v>
      </c>
      <c r="B8" s="1362" t="s">
        <v>2</v>
      </c>
      <c r="C8" s="466" t="s">
        <v>3</v>
      </c>
      <c r="D8" s="467" t="s">
        <v>116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12" customFormat="1" ht="17.25" customHeight="1">
      <c r="A9" s="1360"/>
      <c r="B9" s="1362"/>
      <c r="C9" s="466" t="s">
        <v>28</v>
      </c>
      <c r="D9" s="467" t="s">
        <v>24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5"/>
    </row>
    <row r="10" spans="1:23" s="207" customFormat="1" ht="15" customHeight="1">
      <c r="A10" s="227" t="s">
        <v>434</v>
      </c>
      <c r="B10" s="240" t="s">
        <v>501</v>
      </c>
      <c r="C10" s="241">
        <v>45536</v>
      </c>
      <c r="D10" s="242">
        <f>C10+8</f>
        <v>45544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09"/>
    </row>
    <row r="11" spans="1:23" s="207" customFormat="1" ht="15" customHeight="1">
      <c r="A11" s="227" t="s">
        <v>417</v>
      </c>
      <c r="B11" s="240" t="s">
        <v>503</v>
      </c>
      <c r="C11" s="241">
        <v>45536</v>
      </c>
      <c r="D11" s="242">
        <f>C11+8</f>
        <v>45544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112"/>
    </row>
    <row r="12" spans="1:23" s="207" customFormat="1" ht="15" customHeight="1">
      <c r="A12" s="227" t="s">
        <v>396</v>
      </c>
      <c r="B12" s="240" t="s">
        <v>481</v>
      </c>
      <c r="C12" s="241">
        <v>45539</v>
      </c>
      <c r="D12" s="242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51"/>
    </row>
    <row r="13" spans="1:23" s="207" customFormat="1" ht="15" customHeight="1">
      <c r="A13" s="227" t="s">
        <v>394</v>
      </c>
      <c r="B13" s="240" t="s">
        <v>448</v>
      </c>
      <c r="C13" s="241">
        <v>45539</v>
      </c>
      <c r="D13" s="242">
        <f t="shared" si="0"/>
        <v>45547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209"/>
    </row>
    <row r="14" spans="1:23" s="207" customFormat="1" ht="15" customHeight="1">
      <c r="A14" s="227" t="s">
        <v>395</v>
      </c>
      <c r="B14" s="240" t="s">
        <v>500</v>
      </c>
      <c r="C14" s="241">
        <v>45540</v>
      </c>
      <c r="D14" s="242">
        <f t="shared" si="0"/>
        <v>45548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112"/>
    </row>
    <row r="15" spans="1:23" s="207" customFormat="1" ht="15" customHeight="1">
      <c r="A15" s="227" t="s">
        <v>489</v>
      </c>
      <c r="B15" s="240" t="s">
        <v>516</v>
      </c>
      <c r="C15" s="241">
        <v>45540</v>
      </c>
      <c r="D15" s="242">
        <f t="shared" si="0"/>
        <v>45548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209"/>
    </row>
    <row r="16" spans="1:23" s="207" customFormat="1" ht="15" customHeight="1">
      <c r="A16" s="227" t="s">
        <v>422</v>
      </c>
      <c r="B16" s="240" t="s">
        <v>484</v>
      </c>
      <c r="C16" s="241">
        <v>45541</v>
      </c>
      <c r="D16" s="242">
        <f t="shared" si="0"/>
        <v>45549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112"/>
    </row>
    <row r="17" spans="1:21" s="207" customFormat="1" ht="15" customHeight="1">
      <c r="A17" s="227" t="s">
        <v>388</v>
      </c>
      <c r="B17" s="240" t="s">
        <v>500</v>
      </c>
      <c r="C17" s="241">
        <v>45544</v>
      </c>
      <c r="D17" s="242">
        <f t="shared" si="0"/>
        <v>45552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112"/>
    </row>
    <row r="18" spans="1:21" s="207" customFormat="1" ht="15" customHeight="1">
      <c r="A18" s="227" t="s">
        <v>435</v>
      </c>
      <c r="B18" s="240" t="s">
        <v>481</v>
      </c>
      <c r="C18" s="241">
        <v>45545</v>
      </c>
      <c r="D18" s="242">
        <f t="shared" si="0"/>
        <v>45553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112"/>
    </row>
    <row r="19" spans="1:21" s="207" customFormat="1" ht="15" customHeight="1">
      <c r="A19" s="227" t="s">
        <v>404</v>
      </c>
      <c r="B19" s="240" t="s">
        <v>500</v>
      </c>
      <c r="C19" s="241">
        <v>45546</v>
      </c>
      <c r="D19" s="242">
        <f t="shared" si="0"/>
        <v>45554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112"/>
    </row>
    <row r="20" spans="1:21" s="207" customFormat="1" ht="15" customHeight="1">
      <c r="A20" s="227" t="s">
        <v>402</v>
      </c>
      <c r="B20" s="240" t="s">
        <v>484</v>
      </c>
      <c r="C20" s="241">
        <v>45547</v>
      </c>
      <c r="D20" s="242">
        <f t="shared" si="0"/>
        <v>45555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112"/>
    </row>
    <row r="21" spans="1:21" s="207" customFormat="1" ht="15" customHeight="1">
      <c r="A21" s="227" t="s">
        <v>235</v>
      </c>
      <c r="B21" s="240" t="s">
        <v>452</v>
      </c>
      <c r="C21" s="241">
        <v>45548</v>
      </c>
      <c r="D21" s="242">
        <f t="shared" si="0"/>
        <v>45556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112"/>
    </row>
    <row r="22" spans="1:21" s="207" customFormat="1" ht="15" customHeight="1">
      <c r="A22" s="227" t="s">
        <v>431</v>
      </c>
      <c r="B22" s="240" t="s">
        <v>517</v>
      </c>
      <c r="C22" s="241">
        <v>45550</v>
      </c>
      <c r="D22" s="242">
        <f t="shared" si="0"/>
        <v>45558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112"/>
    </row>
    <row r="23" spans="1:21" s="207" customFormat="1" ht="15" customHeight="1">
      <c r="A23" s="227" t="s">
        <v>432</v>
      </c>
      <c r="B23" s="240" t="s">
        <v>518</v>
      </c>
      <c r="C23" s="241">
        <v>45550</v>
      </c>
      <c r="D23" s="242">
        <f t="shared" si="0"/>
        <v>45558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112"/>
    </row>
    <row r="24" spans="1:21" s="207" customFormat="1" ht="15" customHeight="1">
      <c r="A24" s="227" t="s">
        <v>415</v>
      </c>
      <c r="B24" s="240" t="s">
        <v>519</v>
      </c>
      <c r="C24" s="241">
        <v>45551</v>
      </c>
      <c r="D24" s="242">
        <f t="shared" si="0"/>
        <v>45559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112"/>
    </row>
    <row r="25" spans="1:21" s="207" customFormat="1" ht="15" customHeight="1">
      <c r="A25" s="227" t="s">
        <v>421</v>
      </c>
      <c r="B25" s="240" t="s">
        <v>481</v>
      </c>
      <c r="C25" s="241">
        <v>45553</v>
      </c>
      <c r="D25" s="242">
        <f t="shared" si="0"/>
        <v>45561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112"/>
    </row>
    <row r="26" spans="1:21" s="207" customFormat="1" ht="15" customHeight="1">
      <c r="A26" s="227" t="s">
        <v>490</v>
      </c>
      <c r="B26" s="240" t="s">
        <v>520</v>
      </c>
      <c r="C26" s="241">
        <v>45553</v>
      </c>
      <c r="D26" s="242">
        <f t="shared" si="0"/>
        <v>45561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112"/>
    </row>
    <row r="27" spans="1:21" s="207" customFormat="1" ht="15" customHeight="1">
      <c r="A27" s="227" t="s">
        <v>381</v>
      </c>
      <c r="B27" s="240" t="s">
        <v>519</v>
      </c>
      <c r="C27" s="202">
        <v>45554</v>
      </c>
      <c r="D27" s="242">
        <f t="shared" si="0"/>
        <v>45562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112"/>
    </row>
    <row r="28" spans="1:21" s="207" customFormat="1" ht="15" customHeight="1">
      <c r="A28" s="227" t="s">
        <v>425</v>
      </c>
      <c r="B28" s="240" t="s">
        <v>519</v>
      </c>
      <c r="C28" s="202">
        <v>45554</v>
      </c>
      <c r="D28" s="242">
        <f t="shared" si="0"/>
        <v>45562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112"/>
    </row>
    <row r="29" spans="1:21" s="207" customFormat="1" ht="15" customHeight="1">
      <c r="A29" s="227" t="s">
        <v>433</v>
      </c>
      <c r="B29" s="240" t="s">
        <v>482</v>
      </c>
      <c r="C29" s="202">
        <v>45557</v>
      </c>
      <c r="D29" s="242">
        <f t="shared" si="0"/>
        <v>45565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12"/>
    </row>
    <row r="30" spans="1:21" s="207" customFormat="1" ht="15" customHeight="1">
      <c r="A30" s="227" t="s">
        <v>434</v>
      </c>
      <c r="B30" s="240" t="s">
        <v>521</v>
      </c>
      <c r="C30" s="202">
        <v>45557</v>
      </c>
      <c r="D30" s="242">
        <f t="shared" si="0"/>
        <v>45565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12"/>
    </row>
    <row r="31" spans="1:21" s="207" customFormat="1" ht="15" customHeight="1">
      <c r="A31" s="227" t="s">
        <v>403</v>
      </c>
      <c r="B31" s="240" t="s">
        <v>519</v>
      </c>
      <c r="C31" s="202">
        <v>45557</v>
      </c>
      <c r="D31" s="245">
        <f t="shared" si="0"/>
        <v>45565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112"/>
    </row>
    <row r="32" spans="1:21" s="207" customFormat="1" ht="15" customHeight="1">
      <c r="A32" s="227" t="s">
        <v>417</v>
      </c>
      <c r="B32" s="240" t="s">
        <v>522</v>
      </c>
      <c r="C32" s="202">
        <v>45557</v>
      </c>
      <c r="D32" s="245">
        <f t="shared" si="0"/>
        <v>45565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112"/>
    </row>
    <row r="33" spans="1:23" s="207" customFormat="1" ht="15" customHeight="1">
      <c r="A33" s="227" t="s">
        <v>394</v>
      </c>
      <c r="B33" s="240" t="s">
        <v>452</v>
      </c>
      <c r="C33" s="202">
        <v>45560</v>
      </c>
      <c r="D33" s="245">
        <f t="shared" si="0"/>
        <v>45568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12"/>
    </row>
    <row r="34" spans="1:23" s="207" customFormat="1" ht="15" customHeight="1">
      <c r="A34" s="227" t="s">
        <v>422</v>
      </c>
      <c r="B34" s="240" t="s">
        <v>500</v>
      </c>
      <c r="C34" s="202">
        <v>45561</v>
      </c>
      <c r="D34" s="245">
        <f t="shared" si="0"/>
        <v>45569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112"/>
    </row>
    <row r="35" spans="1:23" s="207" customFormat="1" ht="15" customHeight="1">
      <c r="A35" s="227" t="s">
        <v>395</v>
      </c>
      <c r="B35" s="240" t="s">
        <v>519</v>
      </c>
      <c r="C35" s="202">
        <v>45562</v>
      </c>
      <c r="D35" s="245">
        <f t="shared" si="0"/>
        <v>45570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112"/>
    </row>
    <row r="36" spans="1:23" s="207" customFormat="1" ht="15" customHeight="1">
      <c r="A36" s="227" t="s">
        <v>499</v>
      </c>
      <c r="B36" s="240" t="s">
        <v>523</v>
      </c>
      <c r="C36" s="202">
        <v>45562</v>
      </c>
      <c r="D36" s="245">
        <f t="shared" si="0"/>
        <v>45570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112"/>
    </row>
    <row r="37" spans="1:23" s="207" customFormat="1" ht="15" customHeight="1">
      <c r="A37" s="227" t="s">
        <v>502</v>
      </c>
      <c r="B37" s="240" t="s">
        <v>483</v>
      </c>
      <c r="C37" s="202">
        <v>45564</v>
      </c>
      <c r="D37" s="245">
        <f t="shared" si="0"/>
        <v>45572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112"/>
    </row>
    <row r="38" spans="1:23" s="207" customFormat="1" ht="15" customHeight="1">
      <c r="A38" s="227" t="s">
        <v>388</v>
      </c>
      <c r="B38" s="240" t="s">
        <v>519</v>
      </c>
      <c r="C38" s="202">
        <v>45564</v>
      </c>
      <c r="D38" s="245">
        <f t="shared" si="0"/>
        <v>45572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112"/>
    </row>
    <row r="39" spans="1:23" s="207" customFormat="1" ht="15" customHeight="1">
      <c r="A39" s="227"/>
      <c r="B39" s="240"/>
      <c r="C39" s="202"/>
      <c r="D39" s="2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12"/>
    </row>
    <row r="40" spans="1:23" s="207" customFormat="1" ht="15" customHeight="1">
      <c r="A40" s="227"/>
      <c r="B40" s="240"/>
      <c r="C40" s="202"/>
      <c r="D40" s="2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12"/>
    </row>
    <row r="41" spans="1:23" s="207" customFormat="1" ht="15" customHeight="1" thickBot="1">
      <c r="A41" s="212"/>
      <c r="B41" s="663"/>
      <c r="C41" s="201"/>
      <c r="D41" s="2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12"/>
    </row>
    <row r="42" spans="1:23" s="207" customFormat="1" ht="15" customHeight="1">
      <c r="A42" s="45"/>
      <c r="B42" s="45"/>
      <c r="C42" s="45"/>
      <c r="D42" s="45"/>
      <c r="E42" s="45"/>
      <c r="F42" s="45"/>
      <c r="G42" s="45"/>
      <c r="H42" s="45"/>
      <c r="I42" s="45"/>
      <c r="J42" s="112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spans="1:23" s="122" customFormat="1" ht="15" customHeight="1" thickBot="1">
      <c r="A43" s="45"/>
      <c r="B43" s="45"/>
      <c r="C43" s="45"/>
      <c r="D43" s="45"/>
      <c r="E43" s="45"/>
      <c r="J43" s="45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spans="1:23" s="122" customFormat="1" ht="15" customHeight="1">
      <c r="A44" s="1359" t="s">
        <v>48</v>
      </c>
      <c r="B44" s="1361" t="s">
        <v>2</v>
      </c>
      <c r="C44" s="666" t="s">
        <v>28</v>
      </c>
      <c r="D44" s="1361" t="s">
        <v>24</v>
      </c>
      <c r="E44" s="1361"/>
      <c r="F44" s="1367"/>
      <c r="N44" s="112"/>
    </row>
    <row r="45" spans="1:23" s="122" customFormat="1" ht="15" customHeight="1" thickBot="1">
      <c r="A45" s="1363"/>
      <c r="B45" s="1368"/>
      <c r="C45" s="667" t="s">
        <v>116</v>
      </c>
      <c r="D45" s="667" t="s">
        <v>7</v>
      </c>
      <c r="E45" s="667" t="s">
        <v>136</v>
      </c>
      <c r="F45" s="659" t="s">
        <v>21</v>
      </c>
      <c r="N45" s="112"/>
    </row>
    <row r="46" spans="1:23" s="122" customFormat="1" ht="15" customHeight="1">
      <c r="A46" s="635" t="s">
        <v>406</v>
      </c>
      <c r="B46" s="656" t="s">
        <v>436</v>
      </c>
      <c r="C46" s="657">
        <v>45385</v>
      </c>
      <c r="D46" s="657">
        <f>C46+2</f>
        <v>45387</v>
      </c>
      <c r="E46" s="657" t="s">
        <v>11</v>
      </c>
      <c r="F46" s="658">
        <f>D46+1</f>
        <v>45388</v>
      </c>
      <c r="N46" s="112"/>
    </row>
    <row r="47" spans="1:23" s="122" customFormat="1" ht="15" customHeight="1">
      <c r="A47" s="635" t="s">
        <v>229</v>
      </c>
      <c r="B47" s="656" t="s">
        <v>437</v>
      </c>
      <c r="C47" s="241">
        <v>45385</v>
      </c>
      <c r="D47" s="241">
        <f>C47+2</f>
        <v>45387</v>
      </c>
      <c r="E47" s="241" t="s">
        <v>11</v>
      </c>
      <c r="F47" s="242">
        <f t="shared" ref="F47:F58" si="1">D47+1</f>
        <v>45388</v>
      </c>
      <c r="N47" s="112"/>
    </row>
    <row r="48" spans="1:23" s="122" customFormat="1" ht="15" customHeight="1">
      <c r="A48" s="635" t="s">
        <v>438</v>
      </c>
      <c r="B48" s="656" t="s">
        <v>439</v>
      </c>
      <c r="C48" s="241">
        <v>45388</v>
      </c>
      <c r="D48" s="241">
        <f>C48+2</f>
        <v>45390</v>
      </c>
      <c r="E48" s="241" t="s">
        <v>11</v>
      </c>
      <c r="F48" s="242">
        <f t="shared" si="1"/>
        <v>45391</v>
      </c>
      <c r="N48" s="112"/>
    </row>
    <row r="49" spans="1:18" s="122" customFormat="1" ht="15" customHeight="1">
      <c r="A49" s="635" t="s">
        <v>418</v>
      </c>
      <c r="B49" s="656" t="s">
        <v>440</v>
      </c>
      <c r="C49" s="241">
        <v>45390</v>
      </c>
      <c r="D49" s="241">
        <f t="shared" ref="D49:D61" si="2">C49+2</f>
        <v>45392</v>
      </c>
      <c r="E49" s="241" t="s">
        <v>11</v>
      </c>
      <c r="F49" s="242">
        <f>D49+2</f>
        <v>45394</v>
      </c>
      <c r="M49" s="112"/>
      <c r="N49" s="112"/>
      <c r="R49" s="112"/>
    </row>
    <row r="50" spans="1:18" s="122" customFormat="1" ht="15" customHeight="1">
      <c r="A50" s="635" t="s">
        <v>406</v>
      </c>
      <c r="B50" s="656" t="s">
        <v>441</v>
      </c>
      <c r="C50" s="241">
        <v>45392</v>
      </c>
      <c r="D50" s="241">
        <f t="shared" si="2"/>
        <v>45394</v>
      </c>
      <c r="E50" s="241" t="s">
        <v>11</v>
      </c>
      <c r="F50" s="242">
        <f t="shared" si="1"/>
        <v>45395</v>
      </c>
      <c r="I50" s="112"/>
      <c r="M50" s="112"/>
      <c r="N50" s="112"/>
      <c r="R50" s="112"/>
    </row>
    <row r="51" spans="1:18" s="122" customFormat="1" ht="15" customHeight="1">
      <c r="A51" s="635" t="s">
        <v>229</v>
      </c>
      <c r="B51" s="656" t="s">
        <v>442</v>
      </c>
      <c r="C51" s="241">
        <v>45392</v>
      </c>
      <c r="D51" s="241">
        <f>C51+3</f>
        <v>45395</v>
      </c>
      <c r="E51" s="241" t="s">
        <v>11</v>
      </c>
      <c r="F51" s="242">
        <f>D51+1</f>
        <v>45396</v>
      </c>
      <c r="I51" s="112"/>
      <c r="M51" s="112"/>
      <c r="N51" s="112"/>
      <c r="R51" s="112"/>
    </row>
    <row r="52" spans="1:18" s="122" customFormat="1" ht="15" customHeight="1">
      <c r="A52" s="635" t="s">
        <v>438</v>
      </c>
      <c r="B52" s="656" t="s">
        <v>443</v>
      </c>
      <c r="C52" s="241">
        <v>45395</v>
      </c>
      <c r="D52" s="241">
        <f t="shared" si="2"/>
        <v>45397</v>
      </c>
      <c r="E52" s="241" t="s">
        <v>11</v>
      </c>
      <c r="F52" s="242">
        <f>D52+2</f>
        <v>45399</v>
      </c>
      <c r="I52" s="112"/>
      <c r="M52" s="112"/>
      <c r="N52" s="112"/>
      <c r="R52" s="112"/>
    </row>
    <row r="53" spans="1:18" s="122" customFormat="1" ht="15" customHeight="1">
      <c r="A53" s="635" t="s">
        <v>444</v>
      </c>
      <c r="B53" s="656" t="s">
        <v>445</v>
      </c>
      <c r="C53" s="241">
        <v>45396</v>
      </c>
      <c r="D53" s="241">
        <f t="shared" si="2"/>
        <v>45398</v>
      </c>
      <c r="E53" s="241" t="s">
        <v>11</v>
      </c>
      <c r="F53" s="242">
        <f>D53+2</f>
        <v>45400</v>
      </c>
      <c r="I53" s="112"/>
      <c r="M53" s="112"/>
      <c r="N53" s="112"/>
      <c r="R53" s="112"/>
    </row>
    <row r="54" spans="1:18" s="122" customFormat="1" ht="15" customHeight="1">
      <c r="A54" s="635" t="s">
        <v>406</v>
      </c>
      <c r="B54" s="656" t="s">
        <v>446</v>
      </c>
      <c r="C54" s="241">
        <v>45399</v>
      </c>
      <c r="D54" s="241">
        <f>C54+3</f>
        <v>45402</v>
      </c>
      <c r="E54" s="241" t="s">
        <v>11</v>
      </c>
      <c r="F54" s="242">
        <f t="shared" si="1"/>
        <v>45403</v>
      </c>
      <c r="I54" s="112"/>
      <c r="M54" s="112"/>
      <c r="N54" s="112"/>
      <c r="R54" s="112"/>
    </row>
    <row r="55" spans="1:18" s="122" customFormat="1" ht="15" customHeight="1">
      <c r="A55" s="635" t="s">
        <v>229</v>
      </c>
      <c r="B55" s="656" t="s">
        <v>447</v>
      </c>
      <c r="C55" s="241">
        <v>45399</v>
      </c>
      <c r="D55" s="241">
        <f t="shared" si="2"/>
        <v>45401</v>
      </c>
      <c r="E55" s="241" t="s">
        <v>11</v>
      </c>
      <c r="F55" s="242">
        <f t="shared" si="1"/>
        <v>45402</v>
      </c>
      <c r="I55" s="112"/>
      <c r="M55" s="112"/>
      <c r="N55" s="112"/>
      <c r="R55" s="112"/>
    </row>
    <row r="56" spans="1:18" s="122" customFormat="1" ht="15" customHeight="1">
      <c r="A56" s="635" t="s">
        <v>438</v>
      </c>
      <c r="B56" s="656" t="s">
        <v>448</v>
      </c>
      <c r="C56" s="241">
        <v>45402</v>
      </c>
      <c r="D56" s="241">
        <f t="shared" si="2"/>
        <v>45404</v>
      </c>
      <c r="E56" s="241" t="s">
        <v>11</v>
      </c>
      <c r="F56" s="242">
        <f>D56+2</f>
        <v>45406</v>
      </c>
      <c r="I56" s="112"/>
      <c r="N56" s="112"/>
    </row>
    <row r="57" spans="1:18" s="122" customFormat="1" ht="15" customHeight="1">
      <c r="A57" s="635" t="s">
        <v>418</v>
      </c>
      <c r="B57" s="656" t="s">
        <v>449</v>
      </c>
      <c r="C57" s="241">
        <v>45403</v>
      </c>
      <c r="D57" s="241">
        <f t="shared" si="2"/>
        <v>45405</v>
      </c>
      <c r="E57" s="241" t="s">
        <v>11</v>
      </c>
      <c r="F57" s="242">
        <f>D57+2</f>
        <v>45407</v>
      </c>
      <c r="I57" s="112"/>
      <c r="N57" s="112"/>
    </row>
    <row r="58" spans="1:18" s="122" customFormat="1" ht="15" customHeight="1">
      <c r="A58" s="635" t="s">
        <v>406</v>
      </c>
      <c r="B58" s="656" t="s">
        <v>450</v>
      </c>
      <c r="C58" s="241">
        <v>45406</v>
      </c>
      <c r="D58" s="241">
        <f t="shared" si="2"/>
        <v>45408</v>
      </c>
      <c r="E58" s="241" t="s">
        <v>11</v>
      </c>
      <c r="F58" s="242">
        <f t="shared" si="1"/>
        <v>45409</v>
      </c>
      <c r="I58" s="112"/>
      <c r="N58" s="112"/>
    </row>
    <row r="59" spans="1:18" s="122" customFormat="1" ht="15" customHeight="1">
      <c r="A59" s="635" t="s">
        <v>229</v>
      </c>
      <c r="B59" s="656" t="s">
        <v>451</v>
      </c>
      <c r="C59" s="241">
        <v>45406</v>
      </c>
      <c r="D59" s="241">
        <f t="shared" si="2"/>
        <v>45408</v>
      </c>
      <c r="E59" s="241" t="s">
        <v>11</v>
      </c>
      <c r="F59" s="242">
        <f t="shared" ref="F59:F61" si="3">D59+2</f>
        <v>45410</v>
      </c>
      <c r="I59" s="112"/>
      <c r="N59" s="112"/>
    </row>
    <row r="60" spans="1:18" s="122" customFormat="1" ht="15" customHeight="1">
      <c r="A60" s="635" t="s">
        <v>438</v>
      </c>
      <c r="B60" s="656" t="s">
        <v>452</v>
      </c>
      <c r="C60" s="241">
        <v>45409</v>
      </c>
      <c r="D60" s="241">
        <f t="shared" si="2"/>
        <v>45411</v>
      </c>
      <c r="E60" s="241" t="s">
        <v>11</v>
      </c>
      <c r="F60" s="242">
        <f t="shared" si="3"/>
        <v>45413</v>
      </c>
      <c r="I60" s="112"/>
      <c r="N60" s="112"/>
    </row>
    <row r="61" spans="1:18" s="122" customFormat="1" ht="15" customHeight="1">
      <c r="A61" s="635" t="s">
        <v>444</v>
      </c>
      <c r="B61" s="656" t="s">
        <v>439</v>
      </c>
      <c r="C61" s="241">
        <v>45410</v>
      </c>
      <c r="D61" s="241">
        <f t="shared" si="2"/>
        <v>45412</v>
      </c>
      <c r="E61" s="241" t="s">
        <v>11</v>
      </c>
      <c r="F61" s="242">
        <f t="shared" si="3"/>
        <v>45414</v>
      </c>
      <c r="I61" s="112"/>
      <c r="N61" s="112"/>
    </row>
    <row r="62" spans="1:18" s="122" customFormat="1" ht="15" customHeight="1">
      <c r="A62" s="635"/>
      <c r="B62" s="656"/>
      <c r="C62" s="202"/>
      <c r="D62" s="202"/>
      <c r="E62" s="202"/>
      <c r="F62" s="245"/>
      <c r="I62" s="112"/>
      <c r="N62" s="112"/>
    </row>
    <row r="63" spans="1:18" s="122" customFormat="1" ht="15" customHeight="1">
      <c r="A63" s="635"/>
      <c r="B63" s="656"/>
      <c r="C63" s="202"/>
      <c r="D63" s="202"/>
      <c r="E63" s="202"/>
      <c r="F63" s="245"/>
      <c r="I63" s="112"/>
      <c r="N63" s="112"/>
    </row>
    <row r="64" spans="1:18" s="122" customFormat="1" ht="15" customHeight="1" thickBot="1">
      <c r="A64" s="664"/>
      <c r="B64" s="665"/>
      <c r="C64" s="201"/>
      <c r="D64" s="201"/>
      <c r="E64" s="201"/>
      <c r="F64" s="244"/>
      <c r="I64" s="112"/>
      <c r="N64" s="112"/>
    </row>
    <row r="65" spans="1:221" s="122" customFormat="1" ht="15" customHeight="1" thickBot="1">
      <c r="A65" s="635"/>
      <c r="E65" s="112"/>
      <c r="I65" s="112"/>
      <c r="N65" s="112"/>
    </row>
    <row r="66" spans="1:221" s="122" customFormat="1" ht="15" customHeight="1">
      <c r="A66" s="1359" t="s">
        <v>48</v>
      </c>
      <c r="B66" s="1361" t="s">
        <v>2</v>
      </c>
      <c r="C66" s="726" t="s">
        <v>28</v>
      </c>
      <c r="D66" s="1369" t="s">
        <v>24</v>
      </c>
      <c r="E66" s="1370"/>
      <c r="I66" s="112"/>
      <c r="N66" s="112"/>
    </row>
    <row r="67" spans="1:221" s="122" customFormat="1" ht="15" customHeight="1">
      <c r="A67" s="1360"/>
      <c r="B67" s="1362"/>
      <c r="C67" s="727" t="s">
        <v>116</v>
      </c>
      <c r="D67" s="727" t="s">
        <v>4</v>
      </c>
      <c r="E67" s="468" t="s">
        <v>5</v>
      </c>
      <c r="I67" s="112"/>
      <c r="N67" s="112"/>
    </row>
    <row r="68" spans="1:221" s="122" customFormat="1" ht="15" customHeight="1">
      <c r="A68" s="227" t="s">
        <v>453</v>
      </c>
      <c r="B68" s="243" t="s">
        <v>454</v>
      </c>
      <c r="C68" s="241">
        <v>45396</v>
      </c>
      <c r="D68" s="241">
        <f>C68+2</f>
        <v>45398</v>
      </c>
      <c r="E68" s="242">
        <f>D68</f>
        <v>45398</v>
      </c>
      <c r="I68" s="112"/>
      <c r="N68" s="112"/>
    </row>
    <row r="69" spans="1:221" s="122" customFormat="1" ht="15" customHeight="1">
      <c r="A69" s="227" t="s">
        <v>455</v>
      </c>
      <c r="B69" s="243" t="s">
        <v>456</v>
      </c>
      <c r="C69" s="241">
        <v>45385</v>
      </c>
      <c r="D69" s="241">
        <f>C69+2</f>
        <v>45387</v>
      </c>
      <c r="E69" s="242">
        <f t="shared" ref="E69:E80" si="4">D69</f>
        <v>45387</v>
      </c>
      <c r="I69" s="112"/>
      <c r="N69" s="112"/>
    </row>
    <row r="70" spans="1:221" s="122" customFormat="1" ht="15" customHeight="1">
      <c r="A70" s="227" t="s">
        <v>453</v>
      </c>
      <c r="B70" s="243" t="s">
        <v>457</v>
      </c>
      <c r="C70" s="241">
        <v>45388</v>
      </c>
      <c r="D70" s="241">
        <f t="shared" ref="D70:D80" si="5">C70+2</f>
        <v>45390</v>
      </c>
      <c r="E70" s="242">
        <f t="shared" si="4"/>
        <v>45390</v>
      </c>
      <c r="F70" s="113"/>
      <c r="J70" s="133"/>
      <c r="K70" s="133"/>
      <c r="L70" s="133"/>
      <c r="M70" s="133"/>
      <c r="O70" s="133"/>
      <c r="P70" s="133"/>
      <c r="Q70" s="133"/>
      <c r="R70" s="133"/>
    </row>
    <row r="71" spans="1:221" s="122" customFormat="1" ht="15" customHeight="1">
      <c r="A71" s="227" t="s">
        <v>455</v>
      </c>
      <c r="B71" s="243" t="s">
        <v>458</v>
      </c>
      <c r="C71" s="241">
        <v>45390</v>
      </c>
      <c r="D71" s="241">
        <f t="shared" si="5"/>
        <v>45392</v>
      </c>
      <c r="E71" s="242">
        <f t="shared" si="4"/>
        <v>45392</v>
      </c>
      <c r="F71" s="133"/>
      <c r="I71" s="113"/>
      <c r="J71" s="112"/>
      <c r="K71" s="112"/>
      <c r="L71" s="112"/>
      <c r="M71" s="112"/>
      <c r="N71" s="113"/>
      <c r="O71" s="112"/>
      <c r="P71" s="112"/>
      <c r="Q71" s="112"/>
      <c r="R71" s="112"/>
      <c r="S71" s="113"/>
    </row>
    <row r="72" spans="1:221" s="122" customFormat="1" ht="15" customHeight="1">
      <c r="A72" s="227" t="s">
        <v>453</v>
      </c>
      <c r="B72" s="243" t="s">
        <v>459</v>
      </c>
      <c r="C72" s="241">
        <v>45392</v>
      </c>
      <c r="D72" s="241">
        <f t="shared" si="5"/>
        <v>45394</v>
      </c>
      <c r="E72" s="242">
        <f t="shared" si="4"/>
        <v>45394</v>
      </c>
      <c r="F72" s="112"/>
      <c r="G72" s="113"/>
      <c r="L72" s="113"/>
      <c r="Q72" s="113"/>
    </row>
    <row r="73" spans="1:221" s="122" customFormat="1" ht="15" customHeight="1">
      <c r="A73" s="227" t="s">
        <v>455</v>
      </c>
      <c r="B73" s="243" t="s">
        <v>460</v>
      </c>
      <c r="C73" s="241">
        <v>45395</v>
      </c>
      <c r="D73" s="241">
        <f t="shared" si="5"/>
        <v>45397</v>
      </c>
      <c r="E73" s="242">
        <f t="shared" si="4"/>
        <v>45397</v>
      </c>
      <c r="F73" s="112"/>
      <c r="R73" s="112"/>
    </row>
    <row r="74" spans="1:221" s="122" customFormat="1" ht="15" customHeight="1">
      <c r="A74" s="227" t="s">
        <v>453</v>
      </c>
      <c r="B74" s="243" t="s">
        <v>461</v>
      </c>
      <c r="C74" s="241">
        <v>45397</v>
      </c>
      <c r="D74" s="241">
        <f t="shared" si="5"/>
        <v>45399</v>
      </c>
      <c r="E74" s="242">
        <f t="shared" si="4"/>
        <v>45399</v>
      </c>
      <c r="G74" s="113"/>
      <c r="H74" s="133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</row>
    <row r="75" spans="1:221" s="130" customFormat="1" ht="15.75" customHeight="1">
      <c r="A75" s="227" t="s">
        <v>455</v>
      </c>
      <c r="B75" s="243" t="s">
        <v>462</v>
      </c>
      <c r="C75" s="241">
        <v>45399</v>
      </c>
      <c r="D75" s="241">
        <f t="shared" si="5"/>
        <v>45401</v>
      </c>
      <c r="E75" s="242">
        <f t="shared" si="4"/>
        <v>45401</v>
      </c>
      <c r="F75" s="122"/>
      <c r="G75" s="119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136"/>
      <c r="V75" s="134"/>
      <c r="W75" s="134"/>
      <c r="X75" s="134"/>
      <c r="Y75" s="134"/>
      <c r="Z75" s="134"/>
      <c r="AA75" s="119"/>
      <c r="AB75" s="117"/>
      <c r="AC75" s="117"/>
      <c r="AD75" s="118"/>
      <c r="AE75" s="118"/>
      <c r="AF75" s="135"/>
      <c r="AG75" s="136"/>
      <c r="AH75" s="134"/>
      <c r="AI75" s="134"/>
      <c r="AJ75" s="134"/>
      <c r="AK75" s="134"/>
      <c r="AL75" s="134"/>
      <c r="AM75" s="119"/>
      <c r="AN75" s="117"/>
      <c r="AO75" s="117"/>
      <c r="AP75" s="118"/>
      <c r="AQ75" s="118"/>
      <c r="AR75" s="135"/>
      <c r="AS75" s="136"/>
      <c r="AT75" s="134"/>
      <c r="AU75" s="134"/>
      <c r="AV75" s="134"/>
      <c r="AW75" s="134"/>
      <c r="AX75" s="134"/>
      <c r="AY75" s="119"/>
      <c r="AZ75" s="117"/>
      <c r="BA75" s="117"/>
      <c r="BB75" s="118"/>
      <c r="BC75" s="118"/>
      <c r="BD75" s="135"/>
      <c r="BE75" s="136"/>
      <c r="BF75" s="134"/>
      <c r="BG75" s="134"/>
      <c r="BH75" s="134"/>
      <c r="BI75" s="134"/>
      <c r="BJ75" s="134"/>
      <c r="BK75" s="119"/>
      <c r="BL75" s="117"/>
      <c r="BM75" s="117"/>
      <c r="BN75" s="118"/>
      <c r="BO75" s="118"/>
      <c r="BP75" s="135"/>
      <c r="BQ75" s="136"/>
      <c r="BR75" s="134"/>
      <c r="BS75" s="134"/>
      <c r="BT75" s="134"/>
      <c r="BU75" s="134"/>
      <c r="BV75" s="134"/>
      <c r="BW75" s="119"/>
      <c r="BX75" s="117"/>
      <c r="BY75" s="117"/>
      <c r="BZ75" s="118"/>
      <c r="CA75" s="118"/>
      <c r="CB75" s="135"/>
      <c r="CC75" s="136"/>
      <c r="CD75" s="134"/>
      <c r="CE75" s="134"/>
      <c r="CF75" s="134"/>
      <c r="CG75" s="134"/>
      <c r="CH75" s="134"/>
      <c r="CI75" s="119"/>
      <c r="CJ75" s="117"/>
      <c r="CK75" s="117"/>
      <c r="CL75" s="118"/>
      <c r="CM75" s="118"/>
      <c r="CN75" s="135"/>
      <c r="CO75" s="136"/>
      <c r="CP75" s="134"/>
      <c r="CQ75" s="134"/>
      <c r="CR75" s="134"/>
      <c r="CS75" s="134"/>
      <c r="CT75" s="134"/>
      <c r="CU75" s="119"/>
      <c r="CV75" s="117"/>
      <c r="CW75" s="117"/>
      <c r="CX75" s="118"/>
      <c r="CY75" s="118"/>
      <c r="CZ75" s="135"/>
      <c r="DA75" s="136"/>
      <c r="DB75" s="134"/>
      <c r="DC75" s="134"/>
      <c r="DD75" s="134"/>
      <c r="DE75" s="134"/>
      <c r="DF75" s="134"/>
      <c r="DG75" s="119"/>
      <c r="DH75" s="117"/>
      <c r="DI75" s="117"/>
      <c r="DJ75" s="118"/>
      <c r="DK75" s="118"/>
      <c r="DL75" s="135"/>
      <c r="DM75" s="136"/>
      <c r="DN75" s="134"/>
      <c r="DO75" s="134"/>
      <c r="DP75" s="134"/>
      <c r="DQ75" s="134"/>
      <c r="DR75" s="134"/>
      <c r="DS75" s="119"/>
      <c r="DT75" s="117"/>
      <c r="DU75" s="117"/>
      <c r="DV75" s="118"/>
      <c r="DW75" s="118"/>
      <c r="DX75" s="135"/>
      <c r="DY75" s="136"/>
      <c r="DZ75" s="134"/>
      <c r="EA75" s="134"/>
      <c r="EB75" s="134"/>
      <c r="EC75" s="134"/>
      <c r="ED75" s="134"/>
      <c r="EE75" s="119"/>
      <c r="EF75" s="117"/>
      <c r="EG75" s="117"/>
      <c r="EH75" s="118"/>
      <c r="EI75" s="118"/>
      <c r="EJ75" s="135"/>
      <c r="EK75" s="136"/>
      <c r="EL75" s="134"/>
      <c r="EM75" s="134"/>
      <c r="EN75" s="134"/>
      <c r="EO75" s="134"/>
      <c r="EP75" s="134"/>
      <c r="EQ75" s="119"/>
      <c r="ER75" s="117"/>
      <c r="ES75" s="117"/>
      <c r="ET75" s="118"/>
      <c r="EU75" s="118"/>
      <c r="EV75" s="135"/>
      <c r="EW75" s="136"/>
      <c r="EX75" s="134"/>
      <c r="EY75" s="134"/>
      <c r="EZ75" s="134"/>
      <c r="FA75" s="134"/>
      <c r="FB75" s="134"/>
      <c r="FC75" s="119"/>
      <c r="FD75" s="117"/>
      <c r="FE75" s="117"/>
      <c r="FF75" s="118"/>
      <c r="FG75" s="118"/>
      <c r="FH75" s="135"/>
      <c r="FI75" s="136"/>
      <c r="FJ75" s="134"/>
      <c r="FK75" s="134"/>
      <c r="FL75" s="134"/>
      <c r="FM75" s="134"/>
      <c r="FN75" s="134"/>
      <c r="FO75" s="119"/>
      <c r="FP75" s="117"/>
      <c r="FQ75" s="117"/>
      <c r="FR75" s="118"/>
      <c r="FS75" s="118"/>
      <c r="FT75" s="135"/>
      <c r="FU75" s="136"/>
      <c r="FV75" s="134"/>
      <c r="FW75" s="134"/>
      <c r="FX75" s="134"/>
      <c r="FY75" s="134"/>
      <c r="FZ75" s="134"/>
      <c r="GA75" s="119"/>
      <c r="GB75" s="117"/>
      <c r="GC75" s="117"/>
      <c r="GD75" s="118"/>
      <c r="GE75" s="118"/>
      <c r="GF75" s="135"/>
      <c r="GG75" s="136"/>
      <c r="GH75" s="134"/>
      <c r="GI75" s="134"/>
      <c r="GJ75" s="134"/>
      <c r="GK75" s="134"/>
      <c r="GL75" s="134"/>
      <c r="GM75" s="119"/>
      <c r="GN75" s="117"/>
      <c r="GO75" s="117"/>
      <c r="GP75" s="118"/>
      <c r="GQ75" s="118"/>
      <c r="GR75" s="135"/>
      <c r="GS75" s="136"/>
      <c r="GT75" s="134"/>
      <c r="GU75" s="134"/>
      <c r="GV75" s="134"/>
      <c r="GW75" s="134"/>
      <c r="GX75" s="134"/>
      <c r="GY75" s="119"/>
      <c r="GZ75" s="117"/>
      <c r="HA75" s="117"/>
      <c r="HB75" s="118"/>
      <c r="HC75" s="118"/>
      <c r="HD75" s="135"/>
      <c r="HE75" s="136"/>
      <c r="HF75" s="134"/>
      <c r="HG75" s="134"/>
      <c r="HH75" s="134"/>
      <c r="HI75" s="134"/>
      <c r="HJ75" s="134"/>
      <c r="HK75" s="119"/>
      <c r="HL75" s="117"/>
      <c r="HM75" s="117"/>
    </row>
    <row r="76" spans="1:221" s="122" customFormat="1" ht="15.75" customHeight="1">
      <c r="A76" s="227" t="s">
        <v>453</v>
      </c>
      <c r="B76" s="243" t="s">
        <v>463</v>
      </c>
      <c r="C76" s="241">
        <v>45402</v>
      </c>
      <c r="D76" s="241">
        <f t="shared" si="5"/>
        <v>45404</v>
      </c>
      <c r="E76" s="242">
        <f t="shared" si="4"/>
        <v>45404</v>
      </c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</row>
    <row r="77" spans="1:221" s="122" customFormat="1" ht="15" customHeight="1">
      <c r="A77" s="227" t="s">
        <v>455</v>
      </c>
      <c r="B77" s="243" t="s">
        <v>464</v>
      </c>
      <c r="C77" s="241">
        <v>45404</v>
      </c>
      <c r="D77" s="241">
        <f t="shared" si="5"/>
        <v>45406</v>
      </c>
      <c r="E77" s="242">
        <f t="shared" si="4"/>
        <v>45406</v>
      </c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1:221" s="122" customFormat="1" ht="15" customHeight="1">
      <c r="A78" s="227" t="s">
        <v>453</v>
      </c>
      <c r="B78" s="243" t="s">
        <v>465</v>
      </c>
      <c r="C78" s="241">
        <v>45406</v>
      </c>
      <c r="D78" s="241">
        <f t="shared" si="5"/>
        <v>45408</v>
      </c>
      <c r="E78" s="242">
        <f t="shared" si="4"/>
        <v>45408</v>
      </c>
    </row>
    <row r="79" spans="1:221" s="122" customFormat="1" ht="15" customHeight="1">
      <c r="A79" s="227" t="s">
        <v>455</v>
      </c>
      <c r="B79" s="243" t="s">
        <v>466</v>
      </c>
      <c r="C79" s="202">
        <v>45409</v>
      </c>
      <c r="D79" s="202">
        <f t="shared" si="5"/>
        <v>45411</v>
      </c>
      <c r="E79" s="245">
        <f t="shared" si="4"/>
        <v>45411</v>
      </c>
    </row>
    <row r="80" spans="1:221" s="122" customFormat="1" ht="15" customHeight="1" thickBot="1">
      <c r="A80" s="212" t="s">
        <v>453</v>
      </c>
      <c r="B80" s="213" t="s">
        <v>467</v>
      </c>
      <c r="C80" s="201">
        <v>45411</v>
      </c>
      <c r="D80" s="201">
        <f t="shared" si="5"/>
        <v>45413</v>
      </c>
      <c r="E80" s="244">
        <f t="shared" si="4"/>
        <v>45413</v>
      </c>
    </row>
    <row r="81" spans="1:13" s="122" customFormat="1" ht="15" customHeight="1" thickBot="1"/>
    <row r="82" spans="1:13" s="122" customFormat="1" ht="15" customHeight="1">
      <c r="A82" s="1359" t="s">
        <v>48</v>
      </c>
      <c r="B82" s="1361" t="s">
        <v>2</v>
      </c>
      <c r="C82" s="505" t="s">
        <v>28</v>
      </c>
      <c r="D82" s="1369" t="s">
        <v>24</v>
      </c>
      <c r="E82" s="1370"/>
    </row>
    <row r="83" spans="1:13" s="122" customFormat="1" ht="15" customHeight="1">
      <c r="A83" s="1360"/>
      <c r="B83" s="1362"/>
      <c r="C83" s="506" t="s">
        <v>116</v>
      </c>
      <c r="D83" s="506" t="s">
        <v>8</v>
      </c>
      <c r="E83" s="468" t="s">
        <v>23</v>
      </c>
      <c r="F83" s="113"/>
    </row>
    <row r="84" spans="1:13" s="122" customFormat="1" ht="15" customHeight="1">
      <c r="A84" s="227" t="s">
        <v>282</v>
      </c>
      <c r="B84" s="243" t="s">
        <v>345</v>
      </c>
      <c r="C84" s="241">
        <v>45383</v>
      </c>
      <c r="D84" s="241">
        <f>C84+2</f>
        <v>45385</v>
      </c>
      <c r="E84" s="242">
        <v>44537</v>
      </c>
      <c r="F84" s="113"/>
    </row>
    <row r="85" spans="1:13" s="122" customFormat="1" ht="15" customHeight="1">
      <c r="A85" s="227" t="s">
        <v>326</v>
      </c>
      <c r="B85" s="243" t="s">
        <v>346</v>
      </c>
      <c r="C85" s="241">
        <v>45386</v>
      </c>
      <c r="D85" s="241">
        <v>44540</v>
      </c>
      <c r="E85" s="242">
        <v>44541</v>
      </c>
      <c r="F85" s="113"/>
    </row>
    <row r="86" spans="1:13" s="113" customFormat="1" ht="15" customHeight="1">
      <c r="A86" s="227" t="s">
        <v>282</v>
      </c>
      <c r="B86" s="243" t="s">
        <v>347</v>
      </c>
      <c r="C86" s="241">
        <v>45390</v>
      </c>
      <c r="D86" s="241">
        <v>44545</v>
      </c>
      <c r="E86" s="242">
        <v>44544</v>
      </c>
      <c r="G86" s="122"/>
      <c r="H86" s="122"/>
      <c r="J86" s="122"/>
    </row>
    <row r="87" spans="1:13" s="113" customFormat="1" ht="15" customHeight="1">
      <c r="A87" s="227" t="s">
        <v>326</v>
      </c>
      <c r="B87" s="243" t="s">
        <v>348</v>
      </c>
      <c r="C87" s="241">
        <v>45393</v>
      </c>
      <c r="D87" s="241">
        <v>44547</v>
      </c>
      <c r="E87" s="242">
        <v>44548</v>
      </c>
      <c r="J87" s="122"/>
      <c r="K87" s="122"/>
      <c r="L87" s="122"/>
      <c r="M87" s="122"/>
    </row>
    <row r="88" spans="1:13" s="113" customFormat="1" ht="15" customHeight="1">
      <c r="A88" s="227" t="s">
        <v>282</v>
      </c>
      <c r="B88" s="243" t="s">
        <v>349</v>
      </c>
      <c r="C88" s="241">
        <v>45397</v>
      </c>
      <c r="D88" s="241">
        <v>44552</v>
      </c>
      <c r="E88" s="242">
        <v>44551</v>
      </c>
      <c r="J88" s="122"/>
      <c r="K88" s="122"/>
      <c r="L88" s="122"/>
      <c r="M88" s="122"/>
    </row>
    <row r="89" spans="1:13" s="113" customFormat="1" ht="15.75" customHeight="1">
      <c r="A89" s="227" t="s">
        <v>326</v>
      </c>
      <c r="B89" s="243" t="s">
        <v>350</v>
      </c>
      <c r="C89" s="241">
        <v>45400</v>
      </c>
      <c r="D89" s="241">
        <v>44554</v>
      </c>
      <c r="E89" s="242">
        <v>44555</v>
      </c>
      <c r="J89" s="122"/>
      <c r="K89" s="122"/>
    </row>
    <row r="90" spans="1:13" s="113" customFormat="1" ht="15.75" customHeight="1">
      <c r="A90" s="227" t="s">
        <v>282</v>
      </c>
      <c r="B90" s="243" t="s">
        <v>351</v>
      </c>
      <c r="C90" s="241">
        <v>45404</v>
      </c>
      <c r="D90" s="241">
        <v>44559</v>
      </c>
      <c r="E90" s="242">
        <v>44558</v>
      </c>
    </row>
    <row r="91" spans="1:13" s="113" customFormat="1" ht="15.75" customHeight="1" thickBot="1">
      <c r="A91" s="212" t="s">
        <v>326</v>
      </c>
      <c r="B91" s="213" t="s">
        <v>352</v>
      </c>
      <c r="C91" s="201">
        <v>45411</v>
      </c>
      <c r="D91" s="201">
        <v>44561</v>
      </c>
      <c r="E91" s="244">
        <v>44562</v>
      </c>
    </row>
    <row r="92" spans="1:13" s="113" customFormat="1" ht="15.75" customHeight="1" thickBot="1">
      <c r="A92" s="122"/>
      <c r="B92" s="122"/>
      <c r="C92" s="122"/>
      <c r="D92" s="122"/>
      <c r="E92" s="122"/>
      <c r="F92" s="122"/>
    </row>
    <row r="93" spans="1:13" s="113" customFormat="1" ht="15.75" customHeight="1">
      <c r="A93" s="1359" t="s">
        <v>48</v>
      </c>
      <c r="B93" s="1361" t="s">
        <v>2</v>
      </c>
      <c r="C93" s="505" t="s">
        <v>28</v>
      </c>
      <c r="D93" s="1369" t="s">
        <v>24</v>
      </c>
      <c r="E93" s="1371"/>
      <c r="F93" s="122"/>
      <c r="I93" s="61"/>
    </row>
    <row r="94" spans="1:13" s="113" customFormat="1" ht="15.75" customHeight="1">
      <c r="A94" s="1360"/>
      <c r="B94" s="1362"/>
      <c r="C94" s="506" t="s">
        <v>116</v>
      </c>
      <c r="D94" s="506" t="s">
        <v>76</v>
      </c>
      <c r="E94" s="468" t="s">
        <v>84</v>
      </c>
      <c r="F94" s="122"/>
    </row>
    <row r="95" spans="1:13" s="113" customFormat="1" ht="15.75" customHeight="1">
      <c r="A95" s="227" t="s">
        <v>312</v>
      </c>
      <c r="B95" s="243" t="s">
        <v>353</v>
      </c>
      <c r="C95" s="241">
        <v>44539</v>
      </c>
      <c r="D95" s="241" t="s">
        <v>11</v>
      </c>
      <c r="E95" s="242">
        <v>44542</v>
      </c>
      <c r="F95" s="122"/>
    </row>
    <row r="96" spans="1:13" s="113" customFormat="1" ht="15.75" customHeight="1">
      <c r="A96" s="227" t="s">
        <v>231</v>
      </c>
      <c r="B96" s="243" t="s">
        <v>311</v>
      </c>
      <c r="C96" s="241">
        <v>44540</v>
      </c>
      <c r="D96" s="241" t="s">
        <v>11</v>
      </c>
      <c r="E96" s="242">
        <v>44541</v>
      </c>
      <c r="F96" s="122"/>
    </row>
    <row r="97" spans="1:6" s="122" customFormat="1" ht="15" customHeight="1">
      <c r="A97" s="227" t="s">
        <v>283</v>
      </c>
      <c r="B97" s="243" t="s">
        <v>354</v>
      </c>
      <c r="C97" s="241">
        <v>44540</v>
      </c>
      <c r="D97" s="241">
        <v>44545</v>
      </c>
      <c r="E97" s="242">
        <v>44546</v>
      </c>
    </row>
    <row r="98" spans="1:6" s="122" customFormat="1" ht="15" customHeight="1">
      <c r="A98" s="227" t="s">
        <v>312</v>
      </c>
      <c r="B98" s="243" t="s">
        <v>355</v>
      </c>
      <c r="C98" s="241">
        <v>44546</v>
      </c>
      <c r="D98" s="241" t="s">
        <v>11</v>
      </c>
      <c r="E98" s="242">
        <v>44549</v>
      </c>
    </row>
    <row r="99" spans="1:6" s="122" customFormat="1" ht="15" customHeight="1">
      <c r="A99" s="227" t="s">
        <v>225</v>
      </c>
      <c r="B99" s="243" t="s">
        <v>311</v>
      </c>
      <c r="C99" s="241">
        <v>44547</v>
      </c>
      <c r="D99" s="241" t="s">
        <v>11</v>
      </c>
      <c r="E99" s="242">
        <v>44548</v>
      </c>
    </row>
    <row r="100" spans="1:6" s="122" customFormat="1" ht="15" customHeight="1">
      <c r="A100" s="227" t="s">
        <v>294</v>
      </c>
      <c r="B100" s="243" t="s">
        <v>356</v>
      </c>
      <c r="C100" s="241">
        <v>44547</v>
      </c>
      <c r="D100" s="241">
        <v>44552</v>
      </c>
      <c r="E100" s="242">
        <v>44553</v>
      </c>
    </row>
    <row r="101" spans="1:6" s="122" customFormat="1" ht="15" customHeight="1">
      <c r="A101" s="227" t="s">
        <v>312</v>
      </c>
      <c r="B101" s="243" t="s">
        <v>357</v>
      </c>
      <c r="C101" s="241">
        <v>44553</v>
      </c>
      <c r="D101" s="241" t="s">
        <v>11</v>
      </c>
      <c r="E101" s="242">
        <v>44556</v>
      </c>
    </row>
    <row r="102" spans="1:6" s="122" customFormat="1" ht="15" customHeight="1">
      <c r="A102" s="227" t="s">
        <v>227</v>
      </c>
      <c r="B102" s="243" t="s">
        <v>311</v>
      </c>
      <c r="C102" s="241">
        <v>44554</v>
      </c>
      <c r="D102" s="241" t="s">
        <v>11</v>
      </c>
      <c r="E102" s="242">
        <v>44555</v>
      </c>
    </row>
    <row r="103" spans="1:6" s="122" customFormat="1" ht="15" customHeight="1">
      <c r="A103" s="227" t="s">
        <v>283</v>
      </c>
      <c r="B103" s="243" t="s">
        <v>342</v>
      </c>
      <c r="C103" s="241">
        <v>44554</v>
      </c>
      <c r="D103" s="241">
        <v>44559</v>
      </c>
      <c r="E103" s="242">
        <v>44560</v>
      </c>
    </row>
    <row r="104" spans="1:6" s="122" customFormat="1" ht="15" customHeight="1">
      <c r="A104" s="227" t="s">
        <v>312</v>
      </c>
      <c r="B104" s="243" t="s">
        <v>358</v>
      </c>
      <c r="C104" s="241">
        <v>44560</v>
      </c>
      <c r="D104" s="241" t="s">
        <v>11</v>
      </c>
      <c r="E104" s="242">
        <v>44563</v>
      </c>
    </row>
    <row r="105" spans="1:6" s="122" customFormat="1" ht="15" customHeight="1" thickBot="1">
      <c r="A105" s="212" t="s">
        <v>228</v>
      </c>
      <c r="B105" s="213" t="s">
        <v>319</v>
      </c>
      <c r="C105" s="201">
        <v>44561</v>
      </c>
      <c r="D105" s="201" t="s">
        <v>11</v>
      </c>
      <c r="E105" s="244">
        <v>44562</v>
      </c>
    </row>
    <row r="106" spans="1:6" s="122" customFormat="1" ht="15" customHeight="1" thickBot="1"/>
    <row r="107" spans="1:6" s="122" customFormat="1" ht="15" customHeight="1">
      <c r="A107" s="1359" t="s">
        <v>48</v>
      </c>
      <c r="B107" s="1361" t="s">
        <v>2</v>
      </c>
      <c r="C107" s="505" t="s">
        <v>28</v>
      </c>
      <c r="D107" s="1369" t="s">
        <v>24</v>
      </c>
      <c r="E107" s="1371"/>
      <c r="F107" s="1370"/>
    </row>
    <row r="108" spans="1:6" s="122" customFormat="1" ht="15" customHeight="1">
      <c r="A108" s="1360"/>
      <c r="B108" s="1362"/>
      <c r="C108" s="506" t="s">
        <v>116</v>
      </c>
      <c r="D108" s="506" t="s">
        <v>22</v>
      </c>
      <c r="E108" s="468" t="s">
        <v>167</v>
      </c>
      <c r="F108" s="468" t="s">
        <v>152</v>
      </c>
    </row>
    <row r="109" spans="1:6" s="122" customFormat="1" ht="15" customHeight="1">
      <c r="A109" s="227" t="s">
        <v>254</v>
      </c>
      <c r="B109" s="243" t="s">
        <v>297</v>
      </c>
      <c r="C109" s="241">
        <v>44535</v>
      </c>
      <c r="D109" s="241">
        <v>44537</v>
      </c>
      <c r="E109" s="242" t="s">
        <v>11</v>
      </c>
      <c r="F109" s="242">
        <v>44538</v>
      </c>
    </row>
    <row r="110" spans="1:6" s="122" customFormat="1" ht="15" customHeight="1">
      <c r="A110" s="227" t="s">
        <v>338</v>
      </c>
      <c r="B110" s="243" t="s">
        <v>339</v>
      </c>
      <c r="C110" s="241">
        <v>44535</v>
      </c>
      <c r="D110" s="241">
        <v>44538</v>
      </c>
      <c r="E110" s="242" t="s">
        <v>11</v>
      </c>
      <c r="F110" s="242" t="s">
        <v>11</v>
      </c>
    </row>
    <row r="111" spans="1:6" s="122" customFormat="1" ht="15" customHeight="1">
      <c r="A111" s="227" t="s">
        <v>276</v>
      </c>
      <c r="B111" s="243" t="s">
        <v>297</v>
      </c>
      <c r="C111" s="241">
        <v>44538</v>
      </c>
      <c r="D111" s="241" t="s">
        <v>11</v>
      </c>
      <c r="E111" s="242">
        <v>44540</v>
      </c>
      <c r="F111" s="242" t="s">
        <v>11</v>
      </c>
    </row>
    <row r="112" spans="1:6" s="122" customFormat="1" ht="15" customHeight="1">
      <c r="A112" s="227" t="s">
        <v>284</v>
      </c>
      <c r="B112" s="243" t="s">
        <v>331</v>
      </c>
      <c r="C112" s="241">
        <v>44538</v>
      </c>
      <c r="D112" s="241" t="s">
        <v>11</v>
      </c>
      <c r="E112" s="242">
        <v>44541</v>
      </c>
      <c r="F112" s="242" t="s">
        <v>11</v>
      </c>
    </row>
    <row r="113" spans="1:23" s="122" customFormat="1" ht="15" customHeight="1">
      <c r="A113" s="227" t="s">
        <v>228</v>
      </c>
      <c r="B113" s="243" t="s">
        <v>330</v>
      </c>
      <c r="C113" s="241">
        <v>44540</v>
      </c>
      <c r="D113" s="241">
        <v>44546</v>
      </c>
      <c r="E113" s="242">
        <v>44545</v>
      </c>
      <c r="F113" s="242">
        <v>44543</v>
      </c>
    </row>
    <row r="114" spans="1:23" s="122" customFormat="1" ht="15" customHeight="1">
      <c r="A114" s="227" t="s">
        <v>226</v>
      </c>
      <c r="B114" s="243" t="s">
        <v>297</v>
      </c>
      <c r="C114" s="241">
        <v>44542</v>
      </c>
      <c r="D114" s="241">
        <v>44544</v>
      </c>
      <c r="E114" s="242" t="s">
        <v>11</v>
      </c>
      <c r="F114" s="242">
        <v>44545</v>
      </c>
    </row>
    <row r="115" spans="1:23" s="122" customFormat="1" ht="15" customHeight="1">
      <c r="A115" s="227" t="s">
        <v>324</v>
      </c>
      <c r="B115" s="243" t="s">
        <v>340</v>
      </c>
      <c r="C115" s="241">
        <v>44542</v>
      </c>
      <c r="D115" s="241">
        <v>44545</v>
      </c>
      <c r="E115" s="242" t="s">
        <v>11</v>
      </c>
      <c r="F115" s="242" t="s">
        <v>11</v>
      </c>
    </row>
    <row r="116" spans="1:23" s="122" customFormat="1" ht="15" customHeight="1">
      <c r="A116" s="227" t="s">
        <v>295</v>
      </c>
      <c r="B116" s="243" t="s">
        <v>329</v>
      </c>
      <c r="C116" s="241">
        <v>44545</v>
      </c>
      <c r="D116" s="241" t="s">
        <v>11</v>
      </c>
      <c r="E116" s="242">
        <v>44547</v>
      </c>
      <c r="F116" s="242" t="s">
        <v>11</v>
      </c>
    </row>
    <row r="117" spans="1:23" s="122" customFormat="1" ht="15" customHeight="1">
      <c r="A117" s="227" t="s">
        <v>192</v>
      </c>
      <c r="B117" s="243" t="s">
        <v>330</v>
      </c>
      <c r="C117" s="241">
        <v>44545</v>
      </c>
      <c r="D117" s="241" t="s">
        <v>11</v>
      </c>
      <c r="E117" s="242">
        <v>44548</v>
      </c>
      <c r="F117" s="242" t="s">
        <v>11</v>
      </c>
    </row>
    <row r="118" spans="1:23" s="122" customFormat="1" ht="15" customHeight="1">
      <c r="A118" s="227" t="s">
        <v>232</v>
      </c>
      <c r="B118" s="243" t="s">
        <v>331</v>
      </c>
      <c r="C118" s="241">
        <v>44547</v>
      </c>
      <c r="D118" s="241">
        <v>44553</v>
      </c>
      <c r="E118" s="242">
        <v>44552</v>
      </c>
      <c r="F118" s="242">
        <v>44550</v>
      </c>
    </row>
    <row r="119" spans="1:23" s="122" customFormat="1" ht="15" customHeight="1">
      <c r="A119" s="227" t="s">
        <v>288</v>
      </c>
      <c r="B119" s="243" t="s">
        <v>329</v>
      </c>
      <c r="C119" s="241">
        <v>44549</v>
      </c>
      <c r="D119" s="241">
        <v>44551</v>
      </c>
      <c r="E119" s="242" t="s">
        <v>11</v>
      </c>
      <c r="F119" s="242">
        <v>44552</v>
      </c>
    </row>
    <row r="120" spans="1:23" s="122" customFormat="1" ht="15" customHeight="1">
      <c r="A120" s="227" t="s">
        <v>338</v>
      </c>
      <c r="B120" s="243" t="s">
        <v>341</v>
      </c>
      <c r="C120" s="241">
        <v>44549</v>
      </c>
      <c r="D120" s="241">
        <v>44552</v>
      </c>
      <c r="E120" s="242" t="s">
        <v>11</v>
      </c>
      <c r="F120" s="242" t="s">
        <v>11</v>
      </c>
    </row>
    <row r="121" spans="1:23" s="122" customFormat="1" ht="15" customHeight="1">
      <c r="A121" s="210" t="s">
        <v>229</v>
      </c>
      <c r="B121" s="211" t="s">
        <v>329</v>
      </c>
      <c r="C121" s="202">
        <v>44552</v>
      </c>
      <c r="D121" s="202" t="s">
        <v>11</v>
      </c>
      <c r="E121" s="245">
        <v>44554</v>
      </c>
      <c r="F121" s="245" t="s">
        <v>11</v>
      </c>
      <c r="H121" s="113"/>
    </row>
    <row r="122" spans="1:23" s="122" customFormat="1" ht="15" customHeight="1">
      <c r="A122" s="210" t="s">
        <v>327</v>
      </c>
      <c r="B122" s="211" t="s">
        <v>359</v>
      </c>
      <c r="C122" s="202">
        <v>44552</v>
      </c>
      <c r="D122" s="202" t="s">
        <v>11</v>
      </c>
      <c r="E122" s="245">
        <v>44555</v>
      </c>
      <c r="F122" s="245" t="s">
        <v>11</v>
      </c>
    </row>
    <row r="123" spans="1:23" s="122" customFormat="1" ht="15" customHeight="1">
      <c r="A123" s="210" t="s">
        <v>231</v>
      </c>
      <c r="B123" s="211" t="s">
        <v>331</v>
      </c>
      <c r="C123" s="202">
        <v>44554</v>
      </c>
      <c r="D123" s="202">
        <v>44560</v>
      </c>
      <c r="E123" s="245">
        <v>44559</v>
      </c>
      <c r="F123" s="245">
        <v>44557</v>
      </c>
      <c r="U123" s="113"/>
      <c r="V123" s="113"/>
      <c r="W123" s="113"/>
    </row>
    <row r="124" spans="1:23" s="122" customFormat="1" ht="15" customHeight="1">
      <c r="A124" s="210" t="s">
        <v>254</v>
      </c>
      <c r="B124" s="211" t="s">
        <v>329</v>
      </c>
      <c r="C124" s="202">
        <v>44556</v>
      </c>
      <c r="D124" s="202">
        <v>44558</v>
      </c>
      <c r="E124" s="245" t="s">
        <v>11</v>
      </c>
      <c r="F124" s="245">
        <v>44559</v>
      </c>
      <c r="U124" s="113"/>
      <c r="V124" s="113"/>
      <c r="W124" s="113"/>
    </row>
    <row r="125" spans="1:23" s="122" customFormat="1" ht="15" customHeight="1">
      <c r="A125" s="210" t="s">
        <v>324</v>
      </c>
      <c r="B125" s="211" t="s">
        <v>339</v>
      </c>
      <c r="C125" s="202">
        <v>44556</v>
      </c>
      <c r="D125" s="202">
        <v>44559</v>
      </c>
      <c r="E125" s="245" t="s">
        <v>11</v>
      </c>
      <c r="F125" s="245" t="s">
        <v>11</v>
      </c>
      <c r="U125" s="113"/>
      <c r="V125" s="113"/>
      <c r="W125" s="113"/>
    </row>
    <row r="126" spans="1:23" s="122" customFormat="1" ht="17.25" customHeight="1">
      <c r="A126" s="210" t="s">
        <v>276</v>
      </c>
      <c r="B126" s="211" t="s">
        <v>329</v>
      </c>
      <c r="C126" s="202">
        <v>44559</v>
      </c>
      <c r="D126" s="202" t="s">
        <v>11</v>
      </c>
      <c r="E126" s="245">
        <v>44561</v>
      </c>
      <c r="F126" s="245" t="s">
        <v>11</v>
      </c>
    </row>
    <row r="127" spans="1:23" s="122" customFormat="1" ht="17.25" customHeight="1">
      <c r="A127" s="210" t="s">
        <v>256</v>
      </c>
      <c r="B127" s="211" t="s">
        <v>332</v>
      </c>
      <c r="C127" s="202">
        <v>44559</v>
      </c>
      <c r="D127" s="202" t="s">
        <v>11</v>
      </c>
      <c r="E127" s="245">
        <v>44562</v>
      </c>
      <c r="F127" s="245" t="s">
        <v>11</v>
      </c>
    </row>
    <row r="128" spans="1:23" s="122" customFormat="1" ht="17.25" customHeight="1" thickBot="1">
      <c r="A128" s="212" t="s">
        <v>225</v>
      </c>
      <c r="B128" s="213" t="s">
        <v>331</v>
      </c>
      <c r="C128" s="201">
        <v>44561</v>
      </c>
      <c r="D128" s="201">
        <v>44567</v>
      </c>
      <c r="E128" s="244">
        <v>44566</v>
      </c>
      <c r="F128" s="244">
        <v>44564</v>
      </c>
    </row>
    <row r="129" spans="1:7" s="122" customFormat="1" ht="17.25" customHeight="1" thickBot="1"/>
    <row r="130" spans="1:7" s="122" customFormat="1" ht="17.25" customHeight="1">
      <c r="A130" s="1359" t="s">
        <v>48</v>
      </c>
      <c r="B130" s="1361" t="s">
        <v>2</v>
      </c>
      <c r="C130" s="505" t="s">
        <v>28</v>
      </c>
      <c r="D130" s="627" t="s">
        <v>24</v>
      </c>
      <c r="E130" s="628"/>
      <c r="F130" s="628"/>
      <c r="G130" s="629"/>
    </row>
    <row r="131" spans="1:7" s="122" customFormat="1" ht="17.25" customHeight="1">
      <c r="A131" s="1360"/>
      <c r="B131" s="1362"/>
      <c r="C131" s="506" t="s">
        <v>116</v>
      </c>
      <c r="D131" s="506" t="s">
        <v>80</v>
      </c>
      <c r="E131" s="468" t="s">
        <v>153</v>
      </c>
      <c r="F131" s="468" t="s">
        <v>154</v>
      </c>
      <c r="G131" s="468" t="s">
        <v>77</v>
      </c>
    </row>
    <row r="132" spans="1:7" s="122" customFormat="1" ht="17.25" customHeight="1">
      <c r="A132" s="227" t="s">
        <v>360</v>
      </c>
      <c r="B132" s="243" t="s">
        <v>361</v>
      </c>
      <c r="C132" s="241">
        <v>44534</v>
      </c>
      <c r="D132" s="241">
        <v>44537</v>
      </c>
      <c r="E132" s="242">
        <v>44536</v>
      </c>
      <c r="F132" s="242" t="s">
        <v>11</v>
      </c>
      <c r="G132" s="242">
        <v>44538</v>
      </c>
    </row>
    <row r="133" spans="1:7" s="122" customFormat="1" ht="17.25" customHeight="1">
      <c r="A133" s="227" t="s">
        <v>312</v>
      </c>
      <c r="B133" s="243" t="s">
        <v>362</v>
      </c>
      <c r="C133" s="241">
        <v>44532</v>
      </c>
      <c r="D133" s="241" t="s">
        <v>11</v>
      </c>
      <c r="E133" s="242">
        <v>44536</v>
      </c>
      <c r="F133" s="242">
        <v>44537</v>
      </c>
      <c r="G133" s="242">
        <v>44538</v>
      </c>
    </row>
    <row r="134" spans="1:7" s="122" customFormat="1" ht="15" customHeight="1">
      <c r="A134" s="227" t="s">
        <v>283</v>
      </c>
      <c r="B134" s="243" t="s">
        <v>354</v>
      </c>
      <c r="C134" s="241">
        <v>44538</v>
      </c>
      <c r="D134" s="241">
        <v>44539</v>
      </c>
      <c r="E134" s="242">
        <v>44540</v>
      </c>
      <c r="F134" s="242" t="s">
        <v>11</v>
      </c>
      <c r="G134" s="242" t="s">
        <v>11</v>
      </c>
    </row>
    <row r="135" spans="1:7" s="122" customFormat="1" ht="15" customHeight="1">
      <c r="A135" s="227" t="s">
        <v>255</v>
      </c>
      <c r="B135" s="243" t="s">
        <v>344</v>
      </c>
      <c r="C135" s="241">
        <v>44538</v>
      </c>
      <c r="D135" s="241" t="s">
        <v>11</v>
      </c>
      <c r="E135" s="242" t="s">
        <v>11</v>
      </c>
      <c r="F135" s="242">
        <v>44541</v>
      </c>
      <c r="G135" s="242">
        <v>44540</v>
      </c>
    </row>
    <row r="136" spans="1:7" s="122" customFormat="1" ht="15" customHeight="1">
      <c r="A136" s="227" t="s">
        <v>312</v>
      </c>
      <c r="B136" s="243" t="s">
        <v>353</v>
      </c>
      <c r="C136" s="241">
        <v>44539</v>
      </c>
      <c r="D136" s="241" t="s">
        <v>11</v>
      </c>
      <c r="E136" s="242">
        <v>44543</v>
      </c>
      <c r="F136" s="242">
        <v>44544</v>
      </c>
      <c r="G136" s="242">
        <v>44545</v>
      </c>
    </row>
    <row r="137" spans="1:7" s="122" customFormat="1" ht="15" customHeight="1">
      <c r="A137" s="227" t="s">
        <v>283</v>
      </c>
      <c r="B137" s="243" t="s">
        <v>356</v>
      </c>
      <c r="C137" s="241">
        <v>44545</v>
      </c>
      <c r="D137" s="241">
        <v>44546</v>
      </c>
      <c r="E137" s="242">
        <v>44547</v>
      </c>
      <c r="F137" s="242" t="s">
        <v>11</v>
      </c>
      <c r="G137" s="242" t="s">
        <v>11</v>
      </c>
    </row>
    <row r="138" spans="1:7" s="122" customFormat="1" ht="15" customHeight="1">
      <c r="A138" s="227" t="s">
        <v>230</v>
      </c>
      <c r="B138" s="243" t="s">
        <v>363</v>
      </c>
      <c r="C138" s="241">
        <v>44545</v>
      </c>
      <c r="D138" s="241" t="s">
        <v>11</v>
      </c>
      <c r="E138" s="242" t="s">
        <v>11</v>
      </c>
      <c r="F138" s="242">
        <v>44548</v>
      </c>
      <c r="G138" s="242">
        <v>44547</v>
      </c>
    </row>
    <row r="139" spans="1:7" s="122" customFormat="1" ht="15" customHeight="1">
      <c r="A139" s="227" t="s">
        <v>312</v>
      </c>
      <c r="B139" s="243" t="s">
        <v>355</v>
      </c>
      <c r="C139" s="241">
        <v>44546</v>
      </c>
      <c r="D139" s="241" t="s">
        <v>11</v>
      </c>
      <c r="E139" s="242">
        <v>44550</v>
      </c>
      <c r="F139" s="242">
        <v>44551</v>
      </c>
      <c r="G139" s="242">
        <v>44552</v>
      </c>
    </row>
    <row r="140" spans="1:7" s="122" customFormat="1" ht="15" customHeight="1">
      <c r="A140" s="227" t="s">
        <v>283</v>
      </c>
      <c r="B140" s="243" t="s">
        <v>342</v>
      </c>
      <c r="C140" s="241">
        <v>44552</v>
      </c>
      <c r="D140" s="241">
        <v>44553</v>
      </c>
      <c r="E140" s="242">
        <v>44554</v>
      </c>
      <c r="F140" s="242" t="s">
        <v>11</v>
      </c>
      <c r="G140" s="242" t="s">
        <v>11</v>
      </c>
    </row>
    <row r="141" spans="1:7" s="122" customFormat="1" ht="15" customHeight="1">
      <c r="A141" s="227" t="s">
        <v>255</v>
      </c>
      <c r="B141" s="243" t="s">
        <v>363</v>
      </c>
      <c r="C141" s="241">
        <v>44552</v>
      </c>
      <c r="D141" s="241" t="s">
        <v>11</v>
      </c>
      <c r="E141" s="242" t="s">
        <v>11</v>
      </c>
      <c r="F141" s="242">
        <v>44555</v>
      </c>
      <c r="G141" s="242">
        <v>44554</v>
      </c>
    </row>
    <row r="142" spans="1:7" s="122" customFormat="1" ht="15" customHeight="1">
      <c r="A142" s="227" t="s">
        <v>312</v>
      </c>
      <c r="B142" s="243" t="s">
        <v>357</v>
      </c>
      <c r="C142" s="241">
        <v>44553</v>
      </c>
      <c r="D142" s="241" t="s">
        <v>11</v>
      </c>
      <c r="E142" s="242">
        <v>44557</v>
      </c>
      <c r="F142" s="242">
        <v>44558</v>
      </c>
      <c r="G142" s="242">
        <v>44559</v>
      </c>
    </row>
    <row r="143" spans="1:7" s="122" customFormat="1" ht="15" customHeight="1">
      <c r="A143" s="227" t="s">
        <v>283</v>
      </c>
      <c r="B143" s="243" t="s">
        <v>343</v>
      </c>
      <c r="C143" s="241">
        <v>44559</v>
      </c>
      <c r="D143" s="241">
        <v>44560</v>
      </c>
      <c r="E143" s="242">
        <v>44561</v>
      </c>
      <c r="F143" s="242" t="s">
        <v>11</v>
      </c>
      <c r="G143" s="242" t="s">
        <v>11</v>
      </c>
    </row>
    <row r="144" spans="1:7" s="122" customFormat="1" ht="15" customHeight="1" thickBot="1">
      <c r="A144" s="212" t="s">
        <v>230</v>
      </c>
      <c r="B144" s="213" t="s">
        <v>364</v>
      </c>
      <c r="C144" s="201">
        <v>44559</v>
      </c>
      <c r="D144" s="201" t="s">
        <v>11</v>
      </c>
      <c r="E144" s="244" t="s">
        <v>11</v>
      </c>
      <c r="F144" s="244">
        <v>44562</v>
      </c>
      <c r="G144" s="244">
        <v>44561</v>
      </c>
    </row>
    <row r="145" spans="1:23" s="122" customFormat="1" ht="15" customHeight="1" thickBot="1">
      <c r="A145"/>
      <c r="B145"/>
      <c r="C145"/>
      <c r="E145"/>
      <c r="F145"/>
      <c r="G145"/>
    </row>
    <row r="146" spans="1:23" s="122" customFormat="1" ht="15" customHeight="1">
      <c r="A146" s="1359" t="s">
        <v>48</v>
      </c>
      <c r="B146" s="1361" t="s">
        <v>2</v>
      </c>
      <c r="C146" s="505" t="s">
        <v>28</v>
      </c>
      <c r="D146" s="627" t="s">
        <v>24</v>
      </c>
      <c r="E146" s="628"/>
      <c r="F146" s="628"/>
      <c r="G146" s="629"/>
    </row>
    <row r="147" spans="1:23" s="122" customFormat="1" ht="15" customHeight="1">
      <c r="A147" s="1360"/>
      <c r="B147" s="1362"/>
      <c r="C147" s="506" t="s">
        <v>116</v>
      </c>
      <c r="D147" s="506" t="s">
        <v>38</v>
      </c>
      <c r="E147" s="468" t="s">
        <v>75</v>
      </c>
      <c r="F147" s="468" t="s">
        <v>365</v>
      </c>
      <c r="G147" s="468" t="s">
        <v>37</v>
      </c>
    </row>
    <row r="148" spans="1:23" s="122" customFormat="1" ht="15" customHeight="1">
      <c r="A148" s="227" t="s">
        <v>299</v>
      </c>
      <c r="B148" s="243" t="s">
        <v>319</v>
      </c>
      <c r="C148" s="241">
        <v>44534</v>
      </c>
      <c r="D148" s="241" t="s">
        <v>11</v>
      </c>
      <c r="E148" s="242" t="s">
        <v>11</v>
      </c>
      <c r="F148" s="242">
        <v>44539</v>
      </c>
      <c r="G148" s="242">
        <v>44538</v>
      </c>
    </row>
    <row r="149" spans="1:23" s="122" customFormat="1" ht="15" customHeight="1">
      <c r="A149" s="227" t="s">
        <v>227</v>
      </c>
      <c r="B149" s="243" t="s">
        <v>328</v>
      </c>
      <c r="C149" s="241">
        <v>44535</v>
      </c>
      <c r="D149" s="241" t="s">
        <v>11</v>
      </c>
      <c r="E149" s="242" t="s">
        <v>11</v>
      </c>
      <c r="F149" s="242">
        <v>44536</v>
      </c>
      <c r="G149" s="242">
        <v>44537</v>
      </c>
    </row>
    <row r="150" spans="1:23" s="122" customFormat="1" ht="18" customHeight="1">
      <c r="A150" s="227" t="s">
        <v>327</v>
      </c>
      <c r="B150" s="243" t="s">
        <v>366</v>
      </c>
      <c r="C150" s="241">
        <v>44535</v>
      </c>
      <c r="D150" s="241">
        <v>44538</v>
      </c>
      <c r="E150" s="242">
        <v>44539</v>
      </c>
      <c r="F150" s="242" t="s">
        <v>11</v>
      </c>
      <c r="G150" s="242" t="s">
        <v>11</v>
      </c>
      <c r="T150"/>
      <c r="U150"/>
      <c r="V150"/>
      <c r="W150"/>
    </row>
    <row r="151" spans="1:23" s="122" customFormat="1" ht="19.5" customHeight="1">
      <c r="A151" s="227" t="s">
        <v>284</v>
      </c>
      <c r="B151" s="243" t="s">
        <v>331</v>
      </c>
      <c r="C151" s="241">
        <v>44538</v>
      </c>
      <c r="D151" s="241">
        <v>44544</v>
      </c>
      <c r="E151" s="242" t="s">
        <v>11</v>
      </c>
      <c r="F151" s="242" t="s">
        <v>11</v>
      </c>
      <c r="G151" s="242" t="s">
        <v>11</v>
      </c>
      <c r="H151"/>
      <c r="T151"/>
      <c r="U151"/>
      <c r="V151"/>
      <c r="W151"/>
    </row>
    <row r="152" spans="1:23" s="122" customFormat="1" ht="19.5" customHeight="1">
      <c r="A152" s="227" t="s">
        <v>276</v>
      </c>
      <c r="B152" s="243" t="s">
        <v>297</v>
      </c>
      <c r="C152" s="241">
        <v>44538</v>
      </c>
      <c r="D152" s="241" t="s">
        <v>11</v>
      </c>
      <c r="E152" s="242">
        <v>44547</v>
      </c>
      <c r="F152" s="242" t="s">
        <v>11</v>
      </c>
      <c r="G152" s="242" t="s">
        <v>11</v>
      </c>
      <c r="H152"/>
      <c r="T152"/>
      <c r="U152"/>
      <c r="V152"/>
      <c r="W152"/>
    </row>
    <row r="153" spans="1:23" s="122" customFormat="1" ht="15" customHeight="1">
      <c r="A153" s="227" t="s">
        <v>321</v>
      </c>
      <c r="B153" s="243" t="s">
        <v>325</v>
      </c>
      <c r="C153" s="241">
        <v>44541</v>
      </c>
      <c r="D153" s="241" t="s">
        <v>11</v>
      </c>
      <c r="E153" s="242" t="s">
        <v>11</v>
      </c>
      <c r="F153" s="242">
        <v>44546</v>
      </c>
      <c r="G153" s="242">
        <v>44545</v>
      </c>
      <c r="H153"/>
      <c r="T153"/>
      <c r="U153"/>
      <c r="V153"/>
      <c r="W153"/>
    </row>
    <row r="154" spans="1:23" s="122" customFormat="1" ht="15" customHeight="1">
      <c r="A154" s="227" t="s">
        <v>228</v>
      </c>
      <c r="B154" s="243" t="s">
        <v>330</v>
      </c>
      <c r="C154" s="241">
        <v>44542</v>
      </c>
      <c r="D154" s="241" t="s">
        <v>11</v>
      </c>
      <c r="E154" s="242" t="s">
        <v>11</v>
      </c>
      <c r="F154" s="242">
        <v>44543</v>
      </c>
      <c r="G154" s="242">
        <v>44544</v>
      </c>
      <c r="H154"/>
      <c r="T154"/>
      <c r="U154"/>
      <c r="V154"/>
      <c r="W154"/>
    </row>
    <row r="155" spans="1:23" s="122" customFormat="1" ht="15" customHeight="1">
      <c r="A155" s="227" t="s">
        <v>256</v>
      </c>
      <c r="B155" s="243" t="s">
        <v>320</v>
      </c>
      <c r="C155" s="241">
        <v>44542</v>
      </c>
      <c r="D155" s="241">
        <v>44545</v>
      </c>
      <c r="E155" s="242">
        <v>44546</v>
      </c>
      <c r="F155" s="242" t="s">
        <v>11</v>
      </c>
      <c r="G155" s="242" t="s">
        <v>11</v>
      </c>
      <c r="H155"/>
      <c r="T155"/>
      <c r="U155"/>
      <c r="V155"/>
      <c r="W155"/>
    </row>
    <row r="156" spans="1:23" s="122" customFormat="1" ht="15" customHeight="1">
      <c r="A156" s="227" t="s">
        <v>192</v>
      </c>
      <c r="B156" s="243" t="s">
        <v>330</v>
      </c>
      <c r="C156" s="241">
        <v>44545</v>
      </c>
      <c r="D156" s="241">
        <v>44551</v>
      </c>
      <c r="E156" s="242" t="s">
        <v>11</v>
      </c>
      <c r="F156" s="242" t="s">
        <v>11</v>
      </c>
      <c r="G156" s="242" t="s">
        <v>11</v>
      </c>
      <c r="H156"/>
      <c r="T156"/>
      <c r="U156"/>
      <c r="V156"/>
      <c r="W156"/>
    </row>
    <row r="157" spans="1:23" s="122" customFormat="1" ht="15" customHeight="1">
      <c r="A157" s="227" t="s">
        <v>295</v>
      </c>
      <c r="B157" s="243" t="s">
        <v>329</v>
      </c>
      <c r="C157" s="241">
        <v>44545</v>
      </c>
      <c r="D157" s="241" t="s">
        <v>11</v>
      </c>
      <c r="E157" s="242">
        <v>44554</v>
      </c>
      <c r="F157" s="242" t="s">
        <v>11</v>
      </c>
      <c r="G157" s="242" t="s">
        <v>11</v>
      </c>
      <c r="H157"/>
      <c r="T157"/>
      <c r="U157"/>
      <c r="V157"/>
      <c r="W157"/>
    </row>
    <row r="158" spans="1:23" s="122" customFormat="1" ht="15" customHeight="1">
      <c r="A158" s="227" t="s">
        <v>299</v>
      </c>
      <c r="B158" s="243" t="s">
        <v>320</v>
      </c>
      <c r="C158" s="241">
        <v>44548</v>
      </c>
      <c r="D158" s="241" t="s">
        <v>11</v>
      </c>
      <c r="E158" s="242" t="s">
        <v>11</v>
      </c>
      <c r="F158" s="242">
        <v>44553</v>
      </c>
      <c r="G158" s="242">
        <v>44552</v>
      </c>
      <c r="H158"/>
      <c r="T158"/>
      <c r="U158"/>
      <c r="V158"/>
      <c r="W158"/>
    </row>
    <row r="159" spans="1:23" s="122" customFormat="1" ht="15" customHeight="1">
      <c r="A159" s="227" t="s">
        <v>232</v>
      </c>
      <c r="B159" s="243" t="s">
        <v>331</v>
      </c>
      <c r="C159" s="241">
        <v>44549</v>
      </c>
      <c r="D159" s="241" t="s">
        <v>11</v>
      </c>
      <c r="E159" s="242" t="s">
        <v>11</v>
      </c>
      <c r="F159" s="242">
        <v>44550</v>
      </c>
      <c r="G159" s="242">
        <v>44551</v>
      </c>
      <c r="H159"/>
      <c r="T159"/>
      <c r="U159"/>
      <c r="V159"/>
      <c r="W159"/>
    </row>
    <row r="160" spans="1:23" s="122" customFormat="1" ht="15" customHeight="1">
      <c r="A160" s="210" t="s">
        <v>289</v>
      </c>
      <c r="B160" s="211" t="s">
        <v>367</v>
      </c>
      <c r="C160" s="202">
        <v>44549</v>
      </c>
      <c r="D160" s="202">
        <v>44552</v>
      </c>
      <c r="E160" s="245">
        <v>44553</v>
      </c>
      <c r="F160" s="245" t="s">
        <v>11</v>
      </c>
      <c r="G160" s="245" t="s">
        <v>11</v>
      </c>
      <c r="H160"/>
      <c r="T160"/>
      <c r="U160"/>
      <c r="V160"/>
      <c r="W160"/>
    </row>
    <row r="161" spans="1:23" s="122" customFormat="1" ht="15" customHeight="1">
      <c r="A161" s="210" t="s">
        <v>327</v>
      </c>
      <c r="B161" s="211" t="s">
        <v>359</v>
      </c>
      <c r="C161" s="202">
        <v>44552</v>
      </c>
      <c r="D161" s="202">
        <v>44558</v>
      </c>
      <c r="E161" s="245" t="s">
        <v>11</v>
      </c>
      <c r="F161" s="245" t="s">
        <v>11</v>
      </c>
      <c r="G161" s="245" t="s">
        <v>11</v>
      </c>
      <c r="H161"/>
      <c r="T161"/>
      <c r="U161"/>
      <c r="V161"/>
      <c r="W161"/>
    </row>
    <row r="162" spans="1:23" s="122" customFormat="1" ht="15" customHeight="1">
      <c r="A162" s="210" t="s">
        <v>229</v>
      </c>
      <c r="B162" s="211" t="s">
        <v>329</v>
      </c>
      <c r="C162" s="202">
        <v>44552</v>
      </c>
      <c r="D162" s="202" t="s">
        <v>11</v>
      </c>
      <c r="E162" s="245">
        <v>44561</v>
      </c>
      <c r="F162" s="245" t="s">
        <v>11</v>
      </c>
      <c r="G162" s="245" t="s">
        <v>11</v>
      </c>
      <c r="H162"/>
      <c r="T162"/>
      <c r="U162"/>
      <c r="V162"/>
      <c r="W162"/>
    </row>
    <row r="163" spans="1:23" s="122" customFormat="1" ht="15" customHeight="1">
      <c r="A163" s="210" t="s">
        <v>321</v>
      </c>
      <c r="B163" s="211" t="s">
        <v>367</v>
      </c>
      <c r="C163" s="202">
        <v>44555</v>
      </c>
      <c r="D163" s="202" t="s">
        <v>11</v>
      </c>
      <c r="E163" s="245" t="s">
        <v>11</v>
      </c>
      <c r="F163" s="245">
        <v>44560</v>
      </c>
      <c r="G163" s="245">
        <v>44559</v>
      </c>
      <c r="H163"/>
      <c r="T163"/>
      <c r="U163"/>
      <c r="V163"/>
      <c r="W163"/>
    </row>
    <row r="164" spans="1:23" s="122" customFormat="1" ht="15" customHeight="1">
      <c r="A164" s="210" t="s">
        <v>231</v>
      </c>
      <c r="B164" s="211" t="s">
        <v>331</v>
      </c>
      <c r="C164" s="202">
        <v>44556</v>
      </c>
      <c r="D164" s="202" t="s">
        <v>11</v>
      </c>
      <c r="E164" s="245" t="s">
        <v>11</v>
      </c>
      <c r="F164" s="245">
        <v>44557</v>
      </c>
      <c r="G164" s="245">
        <v>44558</v>
      </c>
      <c r="H164"/>
      <c r="T164"/>
      <c r="U164"/>
      <c r="V164"/>
      <c r="W164"/>
    </row>
    <row r="165" spans="1:23" s="122" customFormat="1" ht="15" customHeight="1">
      <c r="A165" s="210" t="s">
        <v>284</v>
      </c>
      <c r="B165" s="211" t="s">
        <v>320</v>
      </c>
      <c r="C165" s="202">
        <v>44556</v>
      </c>
      <c r="D165" s="202">
        <v>44559</v>
      </c>
      <c r="E165" s="245">
        <v>44560</v>
      </c>
      <c r="F165" s="245" t="s">
        <v>11</v>
      </c>
      <c r="G165" s="245" t="s">
        <v>11</v>
      </c>
      <c r="H165"/>
      <c r="T165"/>
      <c r="U165"/>
      <c r="V165"/>
      <c r="W165"/>
    </row>
    <row r="166" spans="1:23" s="122" customFormat="1" ht="15" customHeight="1">
      <c r="A166" s="210" t="s">
        <v>256</v>
      </c>
      <c r="B166" s="211" t="s">
        <v>332</v>
      </c>
      <c r="C166" s="202">
        <v>44559</v>
      </c>
      <c r="D166" s="202">
        <v>44565</v>
      </c>
      <c r="E166" s="245" t="s">
        <v>11</v>
      </c>
      <c r="F166" s="245" t="s">
        <v>11</v>
      </c>
      <c r="G166" s="245" t="s">
        <v>11</v>
      </c>
      <c r="H166"/>
      <c r="T166"/>
      <c r="U166"/>
      <c r="V166"/>
      <c r="W166"/>
    </row>
    <row r="167" spans="1:23" s="122" customFormat="1" ht="15" customHeight="1" thickBot="1">
      <c r="A167" s="212" t="s">
        <v>276</v>
      </c>
      <c r="B167" s="213" t="s">
        <v>329</v>
      </c>
      <c r="C167" s="201">
        <v>44559</v>
      </c>
      <c r="D167" s="201" t="s">
        <v>11</v>
      </c>
      <c r="E167" s="244">
        <v>44568</v>
      </c>
      <c r="F167" s="244" t="s">
        <v>11</v>
      </c>
      <c r="G167" s="244" t="s">
        <v>11</v>
      </c>
      <c r="H167"/>
      <c r="T167"/>
      <c r="U167"/>
      <c r="V167"/>
      <c r="W167"/>
    </row>
    <row r="168" spans="1:23" s="122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22" customFormat="1" ht="15" customHeight="1">
      <c r="A169" s="1359" t="s">
        <v>48</v>
      </c>
      <c r="B169" s="1361" t="s">
        <v>2</v>
      </c>
      <c r="C169" s="505" t="s">
        <v>28</v>
      </c>
      <c r="D169" s="627" t="s">
        <v>24</v>
      </c>
      <c r="E169" s="628"/>
      <c r="F169" s="628"/>
      <c r="G169" s="629"/>
      <c r="H169"/>
      <c r="T169"/>
      <c r="U169"/>
      <c r="V169"/>
      <c r="W169"/>
    </row>
    <row r="170" spans="1:23" s="122" customFormat="1" ht="15" customHeight="1">
      <c r="A170" s="1360"/>
      <c r="B170" s="1362"/>
      <c r="C170" s="506" t="s">
        <v>116</v>
      </c>
      <c r="D170" s="506" t="s">
        <v>155</v>
      </c>
      <c r="E170" s="468" t="s">
        <v>322</v>
      </c>
      <c r="F170" s="468" t="s">
        <v>323</v>
      </c>
      <c r="G170" s="468" t="s">
        <v>156</v>
      </c>
      <c r="H170"/>
      <c r="T170"/>
      <c r="U170"/>
      <c r="V170"/>
      <c r="W170"/>
    </row>
    <row r="171" spans="1:23" s="122" customFormat="1" ht="15" customHeight="1">
      <c r="A171" s="227" t="s">
        <v>327</v>
      </c>
      <c r="B171" s="243" t="s">
        <v>366</v>
      </c>
      <c r="C171" s="241">
        <v>44535</v>
      </c>
      <c r="D171" s="241">
        <v>44539</v>
      </c>
      <c r="E171" s="242">
        <v>44540</v>
      </c>
      <c r="F171" s="242" t="s">
        <v>11</v>
      </c>
      <c r="G171" s="242" t="s">
        <v>11</v>
      </c>
      <c r="H171"/>
      <c r="T171"/>
      <c r="U171"/>
      <c r="V171"/>
      <c r="W171"/>
    </row>
    <row r="172" spans="1:23" s="122" customFormat="1" ht="15" customHeight="1">
      <c r="A172" s="227" t="s">
        <v>254</v>
      </c>
      <c r="B172" s="243" t="s">
        <v>297</v>
      </c>
      <c r="C172" s="241">
        <v>44535</v>
      </c>
      <c r="D172" s="241">
        <v>44543</v>
      </c>
      <c r="E172" s="242" t="s">
        <v>11</v>
      </c>
      <c r="F172" s="242" t="s">
        <v>11</v>
      </c>
      <c r="G172" s="242">
        <v>44541</v>
      </c>
      <c r="H172"/>
      <c r="T172"/>
      <c r="U172"/>
      <c r="V172"/>
      <c r="W172"/>
    </row>
    <row r="173" spans="1:23" s="122" customFormat="1" ht="19.5" customHeight="1">
      <c r="A173" s="227" t="s">
        <v>227</v>
      </c>
      <c r="B173" s="243" t="s">
        <v>328</v>
      </c>
      <c r="C173" s="241">
        <v>44535</v>
      </c>
      <c r="D173" s="241">
        <v>44540</v>
      </c>
      <c r="E173" s="242" t="s">
        <v>11</v>
      </c>
      <c r="F173" s="242" t="s">
        <v>11</v>
      </c>
      <c r="G173" s="242" t="s">
        <v>11</v>
      </c>
      <c r="H173"/>
      <c r="T173"/>
      <c r="U173"/>
      <c r="V173"/>
      <c r="W173"/>
    </row>
    <row r="174" spans="1:23" s="122" customFormat="1" ht="19.5" customHeight="1">
      <c r="A174" s="227" t="s">
        <v>276</v>
      </c>
      <c r="B174" s="243" t="s">
        <v>297</v>
      </c>
      <c r="C174" s="241">
        <v>44538</v>
      </c>
      <c r="D174" s="241">
        <v>44542</v>
      </c>
      <c r="E174" s="242">
        <v>44543</v>
      </c>
      <c r="F174" s="242" t="s">
        <v>11</v>
      </c>
      <c r="G174" s="242" t="s">
        <v>11</v>
      </c>
      <c r="H174"/>
      <c r="T174"/>
      <c r="U174"/>
      <c r="V174"/>
      <c r="W174"/>
    </row>
    <row r="175" spans="1:23" s="122" customFormat="1" ht="19.5" customHeight="1">
      <c r="A175" s="227" t="s">
        <v>284</v>
      </c>
      <c r="B175" s="243" t="s">
        <v>331</v>
      </c>
      <c r="C175" s="241">
        <v>44538</v>
      </c>
      <c r="D175" s="241" t="s">
        <v>11</v>
      </c>
      <c r="E175" s="242" t="s">
        <v>11</v>
      </c>
      <c r="F175" s="242" t="s">
        <v>11</v>
      </c>
      <c r="G175" s="242">
        <v>44543</v>
      </c>
      <c r="H175"/>
      <c r="T175"/>
      <c r="U175"/>
      <c r="V175"/>
      <c r="W175"/>
    </row>
    <row r="176" spans="1:23" s="122" customFormat="1" ht="16.5" customHeight="1">
      <c r="A176" s="227" t="s">
        <v>256</v>
      </c>
      <c r="B176" s="243" t="s">
        <v>320</v>
      </c>
      <c r="C176" s="241">
        <v>44542</v>
      </c>
      <c r="D176" s="241">
        <v>44546</v>
      </c>
      <c r="E176" s="242">
        <v>44547</v>
      </c>
      <c r="F176" s="242" t="s">
        <v>11</v>
      </c>
      <c r="G176" s="242" t="s">
        <v>11</v>
      </c>
      <c r="H176"/>
      <c r="T176"/>
      <c r="U176"/>
      <c r="V176"/>
      <c r="W176"/>
    </row>
    <row r="177" spans="1:23" s="122" customFormat="1" ht="16.5" customHeight="1">
      <c r="A177" s="227" t="s">
        <v>226</v>
      </c>
      <c r="B177" s="243" t="s">
        <v>297</v>
      </c>
      <c r="C177" s="241">
        <v>44542</v>
      </c>
      <c r="D177" s="241">
        <v>44550</v>
      </c>
      <c r="E177" s="242" t="s">
        <v>11</v>
      </c>
      <c r="F177" s="242" t="s">
        <v>11</v>
      </c>
      <c r="G177" s="242">
        <v>44548</v>
      </c>
      <c r="H177"/>
      <c r="T177"/>
      <c r="U177"/>
      <c r="V177"/>
      <c r="W177"/>
    </row>
    <row r="178" spans="1:23" s="122" customFormat="1" ht="16.5" customHeight="1">
      <c r="A178" s="227" t="s">
        <v>228</v>
      </c>
      <c r="B178" s="243" t="s">
        <v>330</v>
      </c>
      <c r="C178" s="241">
        <v>44542</v>
      </c>
      <c r="D178" s="241">
        <v>44547</v>
      </c>
      <c r="E178" s="242" t="s">
        <v>11</v>
      </c>
      <c r="F178" s="242" t="s">
        <v>11</v>
      </c>
      <c r="G178" s="242" t="s">
        <v>11</v>
      </c>
      <c r="H178"/>
      <c r="T178"/>
      <c r="U178"/>
      <c r="V178"/>
      <c r="W178"/>
    </row>
    <row r="179" spans="1:23" s="122" customFormat="1" ht="16.5" customHeight="1">
      <c r="A179" s="227" t="s">
        <v>295</v>
      </c>
      <c r="B179" s="243" t="s">
        <v>329</v>
      </c>
      <c r="C179" s="241">
        <v>44545</v>
      </c>
      <c r="D179" s="241">
        <v>44549</v>
      </c>
      <c r="E179" s="242">
        <v>44550</v>
      </c>
      <c r="F179" s="242" t="s">
        <v>11</v>
      </c>
      <c r="G179" s="242" t="s">
        <v>11</v>
      </c>
      <c r="H179"/>
      <c r="T179"/>
      <c r="U179"/>
      <c r="V179"/>
      <c r="W179"/>
    </row>
    <row r="180" spans="1:23" s="122" customFormat="1" ht="16.5" customHeight="1">
      <c r="A180" s="227" t="s">
        <v>192</v>
      </c>
      <c r="B180" s="243" t="s">
        <v>330</v>
      </c>
      <c r="C180" s="241">
        <v>44545</v>
      </c>
      <c r="D180" s="241" t="s">
        <v>11</v>
      </c>
      <c r="E180" s="242" t="s">
        <v>11</v>
      </c>
      <c r="F180" s="242" t="s">
        <v>11</v>
      </c>
      <c r="G180" s="242">
        <v>44550</v>
      </c>
      <c r="H180"/>
      <c r="T180"/>
      <c r="U180"/>
      <c r="V180"/>
      <c r="W180"/>
    </row>
    <row r="181" spans="1:23" s="122" customFormat="1" ht="16.5" customHeight="1">
      <c r="A181" s="227" t="s">
        <v>289</v>
      </c>
      <c r="B181" s="243" t="s">
        <v>367</v>
      </c>
      <c r="C181" s="241">
        <v>44549</v>
      </c>
      <c r="D181" s="241">
        <v>44553</v>
      </c>
      <c r="E181" s="242">
        <v>44554</v>
      </c>
      <c r="F181" s="242" t="s">
        <v>11</v>
      </c>
      <c r="G181" s="242" t="s">
        <v>11</v>
      </c>
      <c r="H181"/>
      <c r="T181"/>
      <c r="U181"/>
      <c r="V181"/>
      <c r="W181"/>
    </row>
    <row r="182" spans="1:23" s="122" customFormat="1" ht="16.5" customHeight="1">
      <c r="A182" s="227" t="s">
        <v>288</v>
      </c>
      <c r="B182" s="243" t="s">
        <v>329</v>
      </c>
      <c r="C182" s="241">
        <v>44549</v>
      </c>
      <c r="D182" s="241">
        <v>44557</v>
      </c>
      <c r="E182" s="242" t="s">
        <v>11</v>
      </c>
      <c r="F182" s="242" t="s">
        <v>11</v>
      </c>
      <c r="G182" s="242">
        <v>44555</v>
      </c>
      <c r="H182"/>
      <c r="T182"/>
      <c r="U182"/>
      <c r="V182"/>
      <c r="W182"/>
    </row>
    <row r="183" spans="1:23" s="122" customFormat="1" ht="16.5" customHeight="1">
      <c r="A183" s="210" t="s">
        <v>232</v>
      </c>
      <c r="B183" s="211" t="s">
        <v>331</v>
      </c>
      <c r="C183" s="202">
        <v>44549</v>
      </c>
      <c r="D183" s="202">
        <v>44554</v>
      </c>
      <c r="E183" s="245" t="s">
        <v>11</v>
      </c>
      <c r="F183" s="245" t="s">
        <v>11</v>
      </c>
      <c r="G183" s="245" t="s">
        <v>11</v>
      </c>
      <c r="H183"/>
      <c r="T183"/>
      <c r="U183"/>
      <c r="V183"/>
      <c r="W183"/>
    </row>
    <row r="184" spans="1:23" s="122" customFormat="1" ht="16.5" customHeight="1">
      <c r="A184" s="210" t="s">
        <v>229</v>
      </c>
      <c r="B184" s="211" t="s">
        <v>329</v>
      </c>
      <c r="C184" s="202">
        <v>44552</v>
      </c>
      <c r="D184" s="202">
        <v>44556</v>
      </c>
      <c r="E184" s="245">
        <v>44557</v>
      </c>
      <c r="F184" s="245" t="s">
        <v>11</v>
      </c>
      <c r="G184" s="245" t="s">
        <v>11</v>
      </c>
      <c r="H184"/>
      <c r="T184"/>
      <c r="U184"/>
      <c r="V184"/>
      <c r="W184"/>
    </row>
    <row r="185" spans="1:23" s="122" customFormat="1" ht="16.5" customHeight="1">
      <c r="A185" s="210" t="s">
        <v>327</v>
      </c>
      <c r="B185" s="211" t="s">
        <v>359</v>
      </c>
      <c r="C185" s="202">
        <v>44552</v>
      </c>
      <c r="D185" s="202" t="s">
        <v>11</v>
      </c>
      <c r="E185" s="245" t="s">
        <v>11</v>
      </c>
      <c r="F185" s="245" t="s">
        <v>11</v>
      </c>
      <c r="G185" s="245">
        <v>44557</v>
      </c>
      <c r="H185"/>
      <c r="T185"/>
      <c r="U185"/>
      <c r="V185"/>
      <c r="W185"/>
    </row>
    <row r="186" spans="1:23" s="122" customFormat="1" ht="16.5" customHeight="1">
      <c r="A186" s="210" t="s">
        <v>284</v>
      </c>
      <c r="B186" s="211" t="s">
        <v>320</v>
      </c>
      <c r="C186" s="202">
        <v>44556</v>
      </c>
      <c r="D186" s="202">
        <v>44560</v>
      </c>
      <c r="E186" s="245">
        <v>44561</v>
      </c>
      <c r="F186" s="245" t="s">
        <v>11</v>
      </c>
      <c r="G186" s="245" t="s">
        <v>11</v>
      </c>
      <c r="H186"/>
      <c r="T186"/>
      <c r="U186"/>
      <c r="V186"/>
      <c r="W186"/>
    </row>
    <row r="187" spans="1:23" s="122" customFormat="1" ht="16.5" customHeight="1">
      <c r="A187" s="210" t="s">
        <v>254</v>
      </c>
      <c r="B187" s="211" t="s">
        <v>329</v>
      </c>
      <c r="C187" s="202">
        <v>44556</v>
      </c>
      <c r="D187" s="202">
        <v>44564</v>
      </c>
      <c r="E187" s="245" t="s">
        <v>11</v>
      </c>
      <c r="F187" s="245" t="s">
        <v>11</v>
      </c>
      <c r="G187" s="245">
        <v>44562</v>
      </c>
      <c r="H187"/>
      <c r="T187"/>
      <c r="U187"/>
      <c r="V187"/>
      <c r="W187"/>
    </row>
    <row r="188" spans="1:23" s="122" customFormat="1" ht="16.5" customHeight="1">
      <c r="A188" s="210" t="s">
        <v>231</v>
      </c>
      <c r="B188" s="211" t="s">
        <v>331</v>
      </c>
      <c r="C188" s="202">
        <v>44556</v>
      </c>
      <c r="D188" s="202">
        <v>44561</v>
      </c>
      <c r="E188" s="245" t="s">
        <v>11</v>
      </c>
      <c r="F188" s="245" t="s">
        <v>11</v>
      </c>
      <c r="G188" s="245" t="s">
        <v>11</v>
      </c>
      <c r="H188"/>
      <c r="T188"/>
      <c r="U188"/>
      <c r="V188"/>
      <c r="W188"/>
    </row>
    <row r="189" spans="1:23" s="122" customFormat="1" ht="16.5" customHeight="1">
      <c r="A189" s="210" t="s">
        <v>276</v>
      </c>
      <c r="B189" s="211" t="s">
        <v>329</v>
      </c>
      <c r="C189" s="202">
        <v>44559</v>
      </c>
      <c r="D189" s="202">
        <v>44563</v>
      </c>
      <c r="E189" s="245">
        <v>44564</v>
      </c>
      <c r="F189" s="245" t="s">
        <v>11</v>
      </c>
      <c r="G189" s="245" t="s">
        <v>11</v>
      </c>
      <c r="H189"/>
      <c r="T189"/>
      <c r="U189"/>
      <c r="V189"/>
      <c r="W189"/>
    </row>
    <row r="190" spans="1:23" s="122" customFormat="1" ht="16.5" customHeight="1" thickBot="1">
      <c r="A190" s="212" t="s">
        <v>256</v>
      </c>
      <c r="B190" s="213" t="s">
        <v>332</v>
      </c>
      <c r="C190" s="201">
        <v>44559</v>
      </c>
      <c r="D190" s="201" t="s">
        <v>11</v>
      </c>
      <c r="E190" s="244" t="s">
        <v>11</v>
      </c>
      <c r="F190" s="244" t="s">
        <v>11</v>
      </c>
      <c r="G190" s="244">
        <v>44564</v>
      </c>
      <c r="H190"/>
      <c r="T190"/>
      <c r="U190"/>
      <c r="V190"/>
      <c r="W190"/>
    </row>
    <row r="191" spans="1:23" s="122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22" customFormat="1" ht="16.5" customHeight="1">
      <c r="A192" s="142" t="s">
        <v>170</v>
      </c>
      <c r="B192" s="113"/>
      <c r="C192" s="114"/>
      <c r="D192" s="120"/>
      <c r="E192"/>
      <c r="F192"/>
      <c r="G192"/>
      <c r="H192"/>
      <c r="T192"/>
      <c r="U192"/>
      <c r="V192"/>
      <c r="W192"/>
    </row>
    <row r="193" spans="1:23" s="122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22" customFormat="1" ht="16.5" customHeight="1">
      <c r="A194" s="349" t="s">
        <v>186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22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22" customFormat="1" ht="15" customHeight="1">
      <c r="A196" t="s">
        <v>203</v>
      </c>
      <c r="B196" t="s">
        <v>187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22" customFormat="1" ht="15" customHeight="1">
      <c r="A197"/>
      <c r="B197" t="s">
        <v>188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22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22" customFormat="1" ht="15" customHeight="1">
      <c r="A199" t="s">
        <v>204</v>
      </c>
      <c r="B199" t="s">
        <v>205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22" customFormat="1" ht="15" customHeight="1">
      <c r="A200"/>
      <c r="B200" t="s">
        <v>206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22" customFormat="1" ht="15" customHeight="1">
      <c r="A201"/>
      <c r="B201"/>
      <c r="C201"/>
      <c r="D201"/>
      <c r="E201"/>
      <c r="F201"/>
      <c r="G201"/>
      <c r="H201"/>
      <c r="I201" s="118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22" customFormat="1" ht="15" customHeight="1">
      <c r="A202" t="s">
        <v>207</v>
      </c>
      <c r="B202" t="s">
        <v>208</v>
      </c>
      <c r="C202"/>
      <c r="D202"/>
      <c r="E202"/>
      <c r="F202"/>
      <c r="G202"/>
      <c r="H202"/>
      <c r="I202" s="116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209</v>
      </c>
    </row>
    <row r="206" spans="1:23">
      <c r="A206" t="s">
        <v>210</v>
      </c>
      <c r="B206" t="s">
        <v>211</v>
      </c>
    </row>
    <row r="207" spans="1:23">
      <c r="B207" t="s">
        <v>212</v>
      </c>
    </row>
    <row r="209" spans="1:2">
      <c r="A209" t="s">
        <v>213</v>
      </c>
      <c r="B209" t="s">
        <v>214</v>
      </c>
    </row>
    <row r="210" spans="1:2">
      <c r="B210" t="s">
        <v>215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46"/>
  <sheetViews>
    <sheetView zoomScaleNormal="100" workbookViewId="0">
      <pane xSplit="11" ySplit="9" topLeftCell="L10" activePane="bottomRight" state="frozen"/>
      <selection pane="topRight" activeCell="L1" sqref="L1"/>
      <selection pane="bottomLeft" activeCell="A10" sqref="A10"/>
      <selection pane="bottomRight" activeCell="A59" sqref="A59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25.85546875" style="869" bestFit="1" customWidth="1"/>
    <col min="5" max="6" width="16.5703125" customWidth="1"/>
    <col min="7" max="11" width="15.140625" customWidth="1"/>
  </cols>
  <sheetData>
    <row r="1" spans="1:1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</row>
    <row r="2" spans="1:1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</row>
    <row r="3" spans="1:11" ht="18.75">
      <c r="A3" s="1191" t="s">
        <v>162</v>
      </c>
      <c r="B3" s="1191"/>
      <c r="C3" s="1191"/>
      <c r="D3" s="1191"/>
      <c r="E3" s="1191"/>
      <c r="F3" s="1191"/>
      <c r="G3" s="1191"/>
      <c r="H3" s="1191"/>
      <c r="I3" s="1191"/>
      <c r="J3" s="1191"/>
      <c r="K3" s="1191"/>
    </row>
    <row r="4" spans="1:11" ht="20.25">
      <c r="A4" s="1352" t="s">
        <v>18</v>
      </c>
      <c r="B4" s="1352"/>
      <c r="C4" s="1352"/>
      <c r="D4" s="1352"/>
      <c r="E4" s="1352"/>
      <c r="F4" s="1352"/>
      <c r="G4" s="1352"/>
      <c r="H4" s="1352"/>
      <c r="I4" s="1352"/>
      <c r="J4" s="1352"/>
      <c r="K4" s="1352"/>
    </row>
    <row r="5" spans="1:11" ht="20.25">
      <c r="A5" s="18"/>
      <c r="B5" s="18"/>
      <c r="C5" s="18"/>
      <c r="D5" s="866"/>
      <c r="E5" s="18"/>
      <c r="F5" s="18"/>
      <c r="G5" s="18"/>
      <c r="J5" s="260" t="s">
        <v>46</v>
      </c>
      <c r="K5" s="261">
        <f ca="1">TODAY()</f>
        <v>46167</v>
      </c>
    </row>
    <row r="6" spans="1:11">
      <c r="A6" s="158" t="s">
        <v>89</v>
      </c>
      <c r="B6" s="17"/>
      <c r="C6" s="17"/>
      <c r="D6" s="867"/>
      <c r="E6" s="17"/>
      <c r="F6" s="260"/>
      <c r="G6" s="261"/>
    </row>
    <row r="7" spans="1:11" ht="15.75" thickBot="1">
      <c r="A7" s="9"/>
      <c r="B7" s="9"/>
      <c r="C7" s="9"/>
      <c r="D7" s="868"/>
      <c r="E7" s="9"/>
      <c r="F7" s="9"/>
      <c r="G7" s="9"/>
    </row>
    <row r="8" spans="1:11" ht="15" customHeight="1" thickBot="1">
      <c r="A8" s="1372" t="s">
        <v>48</v>
      </c>
      <c r="B8" s="1372" t="s">
        <v>32</v>
      </c>
      <c r="C8" s="1372" t="s">
        <v>562</v>
      </c>
      <c r="D8" s="1373" t="s">
        <v>563</v>
      </c>
      <c r="E8" s="1372" t="s">
        <v>564</v>
      </c>
      <c r="F8" s="1372"/>
      <c r="G8" s="989" t="s">
        <v>23</v>
      </c>
      <c r="H8" s="989" t="s">
        <v>4</v>
      </c>
      <c r="I8" s="989" t="s">
        <v>5</v>
      </c>
      <c r="J8" s="989" t="s">
        <v>21</v>
      </c>
      <c r="K8" s="989" t="s">
        <v>22</v>
      </c>
    </row>
    <row r="9" spans="1:11" ht="15" thickBot="1">
      <c r="A9" s="1372"/>
      <c r="B9" s="1372"/>
      <c r="C9" s="1372"/>
      <c r="D9" s="1373"/>
      <c r="E9" s="990" t="s">
        <v>565</v>
      </c>
      <c r="F9" s="990" t="s">
        <v>28</v>
      </c>
      <c r="G9" s="990" t="s">
        <v>571</v>
      </c>
      <c r="H9" s="990" t="s">
        <v>126</v>
      </c>
      <c r="I9" s="990" t="s">
        <v>424</v>
      </c>
      <c r="J9" s="990" t="s">
        <v>126</v>
      </c>
      <c r="K9" s="990" t="s">
        <v>424</v>
      </c>
    </row>
    <row r="10" spans="1:11" ht="25.5" customHeight="1">
      <c r="A10" s="1046" t="s">
        <v>628</v>
      </c>
      <c r="B10" s="1047" t="s">
        <v>683</v>
      </c>
      <c r="C10" s="1047" t="s">
        <v>567</v>
      </c>
      <c r="D10" s="1048" t="s">
        <v>581</v>
      </c>
      <c r="E10" s="1047" t="s">
        <v>568</v>
      </c>
      <c r="F10" s="1144">
        <v>46156</v>
      </c>
      <c r="G10" s="1047">
        <v>46162</v>
      </c>
      <c r="H10" s="1047">
        <v>46163</v>
      </c>
      <c r="I10" s="1047">
        <v>46164</v>
      </c>
      <c r="J10" s="1047"/>
      <c r="K10" s="1049"/>
    </row>
    <row r="11" spans="1:11" ht="25.5" customHeight="1">
      <c r="A11" s="1050" t="s">
        <v>569</v>
      </c>
      <c r="B11" s="1051" t="s">
        <v>741</v>
      </c>
      <c r="C11" s="1051" t="s">
        <v>566</v>
      </c>
      <c r="D11" s="1052" t="s">
        <v>582</v>
      </c>
      <c r="E11" s="1051" t="s">
        <v>629</v>
      </c>
      <c r="F11" s="1145">
        <v>46156</v>
      </c>
      <c r="G11" s="1051"/>
      <c r="H11" s="1051"/>
      <c r="I11" s="1051"/>
      <c r="J11" s="1051">
        <v>46163</v>
      </c>
      <c r="K11" s="1053">
        <v>46164</v>
      </c>
    </row>
    <row r="12" spans="1:11" ht="25.5" customHeight="1">
      <c r="A12" s="1050" t="s">
        <v>470</v>
      </c>
      <c r="B12" s="1051" t="s">
        <v>655</v>
      </c>
      <c r="C12" s="1051" t="s">
        <v>139</v>
      </c>
      <c r="D12" s="1052" t="s">
        <v>581</v>
      </c>
      <c r="E12" s="1051" t="s">
        <v>492</v>
      </c>
      <c r="F12" s="1145">
        <v>46158</v>
      </c>
      <c r="G12" s="1051"/>
      <c r="H12" s="1051">
        <v>46165</v>
      </c>
      <c r="I12" s="1051">
        <v>46166</v>
      </c>
      <c r="J12" s="1051"/>
      <c r="K12" s="1053"/>
    </row>
    <row r="13" spans="1:11" ht="25.5" customHeight="1">
      <c r="A13" s="983" t="s">
        <v>653</v>
      </c>
      <c r="B13" s="984" t="s">
        <v>654</v>
      </c>
      <c r="C13" s="984" t="s">
        <v>567</v>
      </c>
      <c r="D13" s="985" t="s">
        <v>581</v>
      </c>
      <c r="E13" s="984" t="s">
        <v>568</v>
      </c>
      <c r="F13" s="1146">
        <v>46162</v>
      </c>
      <c r="G13" s="984">
        <v>46168</v>
      </c>
      <c r="H13" s="984">
        <v>46169</v>
      </c>
      <c r="I13" s="984">
        <v>46170</v>
      </c>
      <c r="J13" s="984"/>
      <c r="K13" s="986"/>
    </row>
    <row r="14" spans="1:11" ht="25.5" customHeight="1">
      <c r="A14" s="983" t="s">
        <v>570</v>
      </c>
      <c r="B14" s="984" t="s">
        <v>742</v>
      </c>
      <c r="C14" s="984" t="s">
        <v>566</v>
      </c>
      <c r="D14" s="985" t="s">
        <v>582</v>
      </c>
      <c r="E14" s="984" t="s">
        <v>629</v>
      </c>
      <c r="F14" s="1146">
        <v>46163</v>
      </c>
      <c r="G14" s="984"/>
      <c r="H14" s="984"/>
      <c r="I14" s="984"/>
      <c r="J14" s="984">
        <v>46170</v>
      </c>
      <c r="K14" s="986">
        <v>46171</v>
      </c>
    </row>
    <row r="15" spans="1:11" ht="25.5" customHeight="1">
      <c r="A15" s="983" t="s">
        <v>540</v>
      </c>
      <c r="B15" s="984" t="s">
        <v>656</v>
      </c>
      <c r="C15" s="984" t="s">
        <v>139</v>
      </c>
      <c r="D15" s="985" t="s">
        <v>581</v>
      </c>
      <c r="E15" s="984" t="s">
        <v>492</v>
      </c>
      <c r="F15" s="1146">
        <v>46165</v>
      </c>
      <c r="G15" s="984"/>
      <c r="H15" s="984">
        <v>46172</v>
      </c>
      <c r="I15" s="984">
        <v>46173</v>
      </c>
      <c r="J15" s="984"/>
      <c r="K15" s="986"/>
    </row>
    <row r="16" spans="1:11" ht="25.5" customHeight="1">
      <c r="A16" s="1050" t="s">
        <v>821</v>
      </c>
      <c r="B16" s="1051" t="s">
        <v>742</v>
      </c>
      <c r="C16" s="1051" t="s">
        <v>567</v>
      </c>
      <c r="D16" s="1052" t="s">
        <v>581</v>
      </c>
      <c r="E16" s="1051" t="s">
        <v>568</v>
      </c>
      <c r="F16" s="1145">
        <v>46169</v>
      </c>
      <c r="G16" s="1051">
        <v>46175</v>
      </c>
      <c r="H16" s="1051">
        <v>46176</v>
      </c>
      <c r="I16" s="1051">
        <v>46177</v>
      </c>
      <c r="J16" s="1051"/>
      <c r="K16" s="1053"/>
    </row>
    <row r="17" spans="1:11" ht="25.5" customHeight="1">
      <c r="A17" s="1050" t="s">
        <v>583</v>
      </c>
      <c r="B17" s="1051" t="s">
        <v>743</v>
      </c>
      <c r="C17" s="1051" t="s">
        <v>566</v>
      </c>
      <c r="D17" s="1052" t="s">
        <v>582</v>
      </c>
      <c r="E17" s="1051" t="s">
        <v>629</v>
      </c>
      <c r="F17" s="1145">
        <v>46170</v>
      </c>
      <c r="G17" s="1051"/>
      <c r="H17" s="1051"/>
      <c r="I17" s="1051"/>
      <c r="J17" s="1051" t="s">
        <v>393</v>
      </c>
      <c r="K17" s="1053" t="s">
        <v>393</v>
      </c>
    </row>
    <row r="18" spans="1:11" ht="25.5" customHeight="1">
      <c r="A18" s="1050" t="s">
        <v>680</v>
      </c>
      <c r="B18" s="1051" t="s">
        <v>737</v>
      </c>
      <c r="C18" s="1051" t="s">
        <v>139</v>
      </c>
      <c r="D18" s="1052" t="s">
        <v>581</v>
      </c>
      <c r="E18" s="1051" t="s">
        <v>492</v>
      </c>
      <c r="F18" s="1145">
        <v>46172</v>
      </c>
      <c r="G18" s="1051"/>
      <c r="H18" s="1051">
        <v>46179</v>
      </c>
      <c r="I18" s="1051">
        <v>46180</v>
      </c>
      <c r="J18" s="1051"/>
      <c r="K18" s="1053"/>
    </row>
    <row r="19" spans="1:11" ht="25.5" customHeight="1">
      <c r="A19" s="983" t="s">
        <v>544</v>
      </c>
      <c r="B19" s="984" t="s">
        <v>654</v>
      </c>
      <c r="C19" s="984" t="s">
        <v>567</v>
      </c>
      <c r="D19" s="985" t="s">
        <v>581</v>
      </c>
      <c r="E19" s="984" t="s">
        <v>568</v>
      </c>
      <c r="F19" s="1146">
        <v>46176</v>
      </c>
      <c r="G19" s="984">
        <v>46182</v>
      </c>
      <c r="H19" s="984">
        <v>46183</v>
      </c>
      <c r="I19" s="984">
        <v>46184</v>
      </c>
      <c r="J19" s="984"/>
      <c r="K19" s="986"/>
    </row>
    <row r="20" spans="1:11" ht="25.5" customHeight="1">
      <c r="A20" s="983" t="s">
        <v>569</v>
      </c>
      <c r="B20" s="984" t="s">
        <v>737</v>
      </c>
      <c r="C20" s="984" t="s">
        <v>566</v>
      </c>
      <c r="D20" s="985" t="s">
        <v>582</v>
      </c>
      <c r="E20" s="984" t="s">
        <v>629</v>
      </c>
      <c r="F20" s="1146">
        <v>46177</v>
      </c>
      <c r="G20" s="984"/>
      <c r="H20" s="984"/>
      <c r="I20" s="984"/>
      <c r="J20" s="984">
        <v>46184</v>
      </c>
      <c r="K20" s="986">
        <v>46185</v>
      </c>
    </row>
    <row r="21" spans="1:11" ht="25.5" customHeight="1">
      <c r="A21" s="983" t="s">
        <v>470</v>
      </c>
      <c r="B21" s="984" t="s">
        <v>657</v>
      </c>
      <c r="C21" s="984" t="s">
        <v>139</v>
      </c>
      <c r="D21" s="985" t="s">
        <v>581</v>
      </c>
      <c r="E21" s="984" t="s">
        <v>492</v>
      </c>
      <c r="F21" s="1146">
        <v>46179</v>
      </c>
      <c r="G21" s="984"/>
      <c r="H21" s="984">
        <v>46186</v>
      </c>
      <c r="I21" s="984">
        <v>46187</v>
      </c>
      <c r="J21" s="984"/>
      <c r="K21" s="986"/>
    </row>
    <row r="22" spans="1:11" ht="25.5" customHeight="1">
      <c r="A22" s="1050" t="s">
        <v>628</v>
      </c>
      <c r="B22" s="1051" t="s">
        <v>737</v>
      </c>
      <c r="C22" s="1051" t="s">
        <v>567</v>
      </c>
      <c r="D22" s="1052" t="s">
        <v>581</v>
      </c>
      <c r="E22" s="1051" t="s">
        <v>568</v>
      </c>
      <c r="F22" s="1145">
        <v>46183</v>
      </c>
      <c r="G22" s="1051">
        <v>46189</v>
      </c>
      <c r="H22" s="1051">
        <v>46190</v>
      </c>
      <c r="I22" s="1051">
        <v>46191</v>
      </c>
      <c r="J22" s="1051"/>
      <c r="K22" s="1053"/>
    </row>
    <row r="23" spans="1:11" ht="25.5" customHeight="1">
      <c r="A23" s="1050" t="s">
        <v>822</v>
      </c>
      <c r="B23" s="1051" t="s">
        <v>823</v>
      </c>
      <c r="C23" s="1051" t="s">
        <v>566</v>
      </c>
      <c r="D23" s="1052" t="s">
        <v>582</v>
      </c>
      <c r="E23" s="1051" t="s">
        <v>629</v>
      </c>
      <c r="F23" s="1145">
        <v>46184</v>
      </c>
      <c r="G23" s="1051"/>
      <c r="H23" s="1051"/>
      <c r="I23" s="1051"/>
      <c r="J23" s="1051" t="s">
        <v>393</v>
      </c>
      <c r="K23" s="1053" t="s">
        <v>393</v>
      </c>
    </row>
    <row r="24" spans="1:11" ht="25.5" customHeight="1">
      <c r="A24" s="1050" t="s">
        <v>653</v>
      </c>
      <c r="B24" s="1051" t="s">
        <v>656</v>
      </c>
      <c r="C24" s="1051" t="s">
        <v>567</v>
      </c>
      <c r="D24" s="1052" t="s">
        <v>581</v>
      </c>
      <c r="E24" s="1051" t="s">
        <v>568</v>
      </c>
      <c r="F24" s="1145">
        <v>46190</v>
      </c>
      <c r="G24" s="1051">
        <v>46196</v>
      </c>
      <c r="H24" s="1051">
        <v>46197</v>
      </c>
      <c r="I24" s="1051">
        <v>46198</v>
      </c>
      <c r="J24" s="1051"/>
      <c r="K24" s="1053"/>
    </row>
    <row r="25" spans="1:11" ht="25.5" customHeight="1">
      <c r="A25" s="983" t="s">
        <v>540</v>
      </c>
      <c r="B25" s="984" t="s">
        <v>681</v>
      </c>
      <c r="C25" s="984" t="s">
        <v>139</v>
      </c>
      <c r="D25" s="985" t="s">
        <v>581</v>
      </c>
      <c r="E25" s="984" t="s">
        <v>492</v>
      </c>
      <c r="F25" s="1146">
        <v>46186</v>
      </c>
      <c r="G25" s="984"/>
      <c r="H25" s="984">
        <v>46193</v>
      </c>
      <c r="I25" s="984">
        <v>46194</v>
      </c>
      <c r="J25" s="984"/>
      <c r="K25" s="986"/>
    </row>
    <row r="26" spans="1:11" ht="25.5" customHeight="1">
      <c r="A26" s="983" t="s">
        <v>570</v>
      </c>
      <c r="B26" s="984" t="s">
        <v>824</v>
      </c>
      <c r="C26" s="984" t="s">
        <v>566</v>
      </c>
      <c r="D26" s="985" t="s">
        <v>582</v>
      </c>
      <c r="E26" s="984" t="s">
        <v>629</v>
      </c>
      <c r="F26" s="1146">
        <v>46191</v>
      </c>
      <c r="G26" s="984"/>
      <c r="H26" s="984"/>
      <c r="I26" s="984"/>
      <c r="J26" s="984">
        <v>46198</v>
      </c>
      <c r="K26" s="986">
        <v>46199</v>
      </c>
    </row>
    <row r="27" spans="1:11" ht="25.5" customHeight="1">
      <c r="A27" s="983" t="s">
        <v>680</v>
      </c>
      <c r="B27" s="984" t="s">
        <v>819</v>
      </c>
      <c r="C27" s="984" t="s">
        <v>139</v>
      </c>
      <c r="D27" s="985" t="s">
        <v>581</v>
      </c>
      <c r="E27" s="984" t="s">
        <v>492</v>
      </c>
      <c r="F27" s="1146">
        <v>46193</v>
      </c>
      <c r="G27" s="984"/>
      <c r="H27" s="984">
        <v>46200</v>
      </c>
      <c r="I27" s="984">
        <v>46201</v>
      </c>
      <c r="J27" s="984"/>
      <c r="K27" s="986"/>
    </row>
    <row r="28" spans="1:11" ht="25.5" customHeight="1">
      <c r="A28" s="1050" t="s">
        <v>821</v>
      </c>
      <c r="B28" s="1051" t="s">
        <v>824</v>
      </c>
      <c r="C28" s="1051" t="s">
        <v>567</v>
      </c>
      <c r="D28" s="1052" t="s">
        <v>581</v>
      </c>
      <c r="E28" s="1051" t="s">
        <v>568</v>
      </c>
      <c r="F28" s="1145">
        <v>46197</v>
      </c>
      <c r="G28" s="1051">
        <v>46203</v>
      </c>
      <c r="H28" s="1051">
        <v>46204</v>
      </c>
      <c r="I28" s="1051">
        <v>46205</v>
      </c>
      <c r="J28" s="1051"/>
      <c r="K28" s="1053"/>
    </row>
    <row r="29" spans="1:11" ht="25.5" customHeight="1">
      <c r="A29" s="1050" t="s">
        <v>569</v>
      </c>
      <c r="B29" s="1051" t="s">
        <v>819</v>
      </c>
      <c r="C29" s="1051" t="s">
        <v>566</v>
      </c>
      <c r="D29" s="1052" t="s">
        <v>582</v>
      </c>
      <c r="E29" s="1051" t="s">
        <v>629</v>
      </c>
      <c r="F29" s="1145">
        <v>46198</v>
      </c>
      <c r="G29" s="1051"/>
      <c r="H29" s="1051"/>
      <c r="I29" s="1051"/>
      <c r="J29" s="1051">
        <v>46205</v>
      </c>
      <c r="K29" s="1053">
        <v>46206</v>
      </c>
    </row>
    <row r="30" spans="1:11" ht="25.5" customHeight="1">
      <c r="A30" s="1050" t="s">
        <v>470</v>
      </c>
      <c r="B30" s="1051" t="s">
        <v>682</v>
      </c>
      <c r="C30" s="1051" t="s">
        <v>139</v>
      </c>
      <c r="D30" s="1052" t="s">
        <v>581</v>
      </c>
      <c r="E30" s="1051" t="s">
        <v>492</v>
      </c>
      <c r="F30" s="1145">
        <v>46200</v>
      </c>
      <c r="G30" s="1051"/>
      <c r="H30" s="1051">
        <v>46207</v>
      </c>
      <c r="I30" s="1051">
        <v>46208</v>
      </c>
      <c r="J30" s="1051"/>
      <c r="K30" s="1053"/>
    </row>
    <row r="31" spans="1:11" ht="25.5" customHeight="1">
      <c r="A31" s="983" t="s">
        <v>544</v>
      </c>
      <c r="B31" s="984" t="s">
        <v>656</v>
      </c>
      <c r="C31" s="984" t="s">
        <v>567</v>
      </c>
      <c r="D31" s="985" t="s">
        <v>581</v>
      </c>
      <c r="E31" s="984" t="s">
        <v>568</v>
      </c>
      <c r="F31" s="1146">
        <v>46204</v>
      </c>
      <c r="G31" s="984">
        <v>46210</v>
      </c>
      <c r="H31" s="984">
        <v>46211</v>
      </c>
      <c r="I31" s="984">
        <v>46212</v>
      </c>
      <c r="J31" s="984"/>
      <c r="K31" s="986"/>
    </row>
    <row r="32" spans="1:11" ht="25.5" customHeight="1">
      <c r="A32" s="983" t="s">
        <v>583</v>
      </c>
      <c r="B32" s="984" t="s">
        <v>825</v>
      </c>
      <c r="C32" s="984" t="s">
        <v>566</v>
      </c>
      <c r="D32" s="985" t="s">
        <v>582</v>
      </c>
      <c r="E32" s="984" t="s">
        <v>629</v>
      </c>
      <c r="F32" s="1146">
        <v>46205</v>
      </c>
      <c r="G32" s="984"/>
      <c r="H32" s="984"/>
      <c r="I32" s="984"/>
      <c r="J32" s="984">
        <v>46212</v>
      </c>
      <c r="K32" s="986">
        <v>46213</v>
      </c>
    </row>
    <row r="33" spans="1:11" ht="25.5" customHeight="1">
      <c r="A33" s="983" t="s">
        <v>540</v>
      </c>
      <c r="B33" s="984" t="s">
        <v>683</v>
      </c>
      <c r="C33" s="984" t="s">
        <v>139</v>
      </c>
      <c r="D33" s="985" t="s">
        <v>581</v>
      </c>
      <c r="E33" s="984" t="s">
        <v>492</v>
      </c>
      <c r="F33" s="1146">
        <v>46207</v>
      </c>
      <c r="G33" s="984"/>
      <c r="H33" s="984">
        <v>46214</v>
      </c>
      <c r="I33" s="984">
        <v>46215</v>
      </c>
      <c r="J33" s="984"/>
      <c r="K33" s="986"/>
    </row>
    <row r="34" spans="1:11" ht="25.5" customHeight="1">
      <c r="A34" s="1051" t="s">
        <v>628</v>
      </c>
      <c r="B34" s="1051" t="s">
        <v>825</v>
      </c>
      <c r="C34" s="1051" t="s">
        <v>567</v>
      </c>
      <c r="D34" s="1052" t="s">
        <v>581</v>
      </c>
      <c r="E34" s="1051" t="s">
        <v>568</v>
      </c>
      <c r="F34" s="1145">
        <v>46211</v>
      </c>
      <c r="G34" s="1051">
        <v>46217</v>
      </c>
      <c r="H34" s="1051">
        <v>46218</v>
      </c>
      <c r="I34" s="1051">
        <v>46219</v>
      </c>
      <c r="J34" s="1051"/>
      <c r="K34" s="1053"/>
    </row>
    <row r="35" spans="1:11" ht="25.5" customHeight="1">
      <c r="A35" s="1051" t="s">
        <v>570</v>
      </c>
      <c r="B35" s="1051" t="s">
        <v>826</v>
      </c>
      <c r="C35" s="1051" t="s">
        <v>566</v>
      </c>
      <c r="D35" s="1052" t="s">
        <v>582</v>
      </c>
      <c r="E35" s="1051" t="s">
        <v>629</v>
      </c>
      <c r="F35" s="1145">
        <v>46212</v>
      </c>
      <c r="G35" s="1051"/>
      <c r="H35" s="1051"/>
      <c r="I35" s="1051"/>
      <c r="J35" s="1051">
        <v>46219</v>
      </c>
      <c r="K35" s="1053">
        <v>46220</v>
      </c>
    </row>
    <row r="36" spans="1:11" ht="25.5" customHeight="1">
      <c r="A36" s="1051" t="s">
        <v>680</v>
      </c>
      <c r="B36" s="1051" t="s">
        <v>827</v>
      </c>
      <c r="C36" s="1051" t="s">
        <v>139</v>
      </c>
      <c r="D36" s="1052" t="s">
        <v>581</v>
      </c>
      <c r="E36" s="1051" t="s">
        <v>492</v>
      </c>
      <c r="F36" s="1145">
        <v>46214</v>
      </c>
      <c r="G36" s="1051"/>
      <c r="H36" s="1051">
        <v>46221</v>
      </c>
      <c r="I36" s="1051">
        <v>46222</v>
      </c>
      <c r="J36" s="1051"/>
      <c r="K36" s="1053"/>
    </row>
    <row r="37" spans="1:11" ht="25.5" customHeight="1">
      <c r="A37" s="984" t="s">
        <v>653</v>
      </c>
      <c r="B37" s="984" t="s">
        <v>681</v>
      </c>
      <c r="C37" s="984" t="s">
        <v>567</v>
      </c>
      <c r="D37" s="985" t="s">
        <v>581</v>
      </c>
      <c r="E37" s="984" t="s">
        <v>568</v>
      </c>
      <c r="F37" s="1146">
        <v>46218</v>
      </c>
      <c r="G37" s="984">
        <v>46224</v>
      </c>
      <c r="H37" s="984">
        <v>46225</v>
      </c>
      <c r="I37" s="984">
        <v>46226</v>
      </c>
      <c r="J37" s="984"/>
      <c r="K37" s="986"/>
    </row>
    <row r="38" spans="1:11" ht="25.5" customHeight="1">
      <c r="A38" s="984" t="s">
        <v>569</v>
      </c>
      <c r="B38" s="984" t="s">
        <v>827</v>
      </c>
      <c r="C38" s="984" t="s">
        <v>566</v>
      </c>
      <c r="D38" s="985" t="s">
        <v>582</v>
      </c>
      <c r="E38" s="984" t="s">
        <v>629</v>
      </c>
      <c r="F38" s="1146">
        <v>46219</v>
      </c>
      <c r="G38" s="984"/>
      <c r="H38" s="984"/>
      <c r="I38" s="984"/>
      <c r="J38" s="984">
        <v>46226</v>
      </c>
      <c r="K38" s="986">
        <v>46227</v>
      </c>
    </row>
    <row r="39" spans="1:11" ht="25.5" customHeight="1">
      <c r="A39" s="984" t="s">
        <v>583</v>
      </c>
      <c r="B39" s="984" t="s">
        <v>828</v>
      </c>
      <c r="C39" s="984" t="s">
        <v>566</v>
      </c>
      <c r="D39" s="985" t="s">
        <v>582</v>
      </c>
      <c r="E39" s="984" t="s">
        <v>629</v>
      </c>
      <c r="F39" s="1146">
        <v>46226</v>
      </c>
      <c r="G39" s="984"/>
      <c r="H39" s="984"/>
      <c r="I39" s="984"/>
      <c r="J39" s="984">
        <v>46233</v>
      </c>
      <c r="K39" s="986">
        <v>46234</v>
      </c>
    </row>
    <row r="40" spans="1:11" ht="25.5" customHeight="1" thickBot="1">
      <c r="A40" s="987" t="s">
        <v>570</v>
      </c>
      <c r="B40" s="987" t="s">
        <v>829</v>
      </c>
      <c r="C40" s="987" t="s">
        <v>566</v>
      </c>
      <c r="D40" s="988" t="s">
        <v>582</v>
      </c>
      <c r="E40" s="987" t="s">
        <v>629</v>
      </c>
      <c r="F40" s="1147">
        <v>46233</v>
      </c>
      <c r="G40" s="987"/>
      <c r="H40" s="987"/>
      <c r="I40" s="987"/>
      <c r="J40" s="987">
        <v>46240</v>
      </c>
      <c r="K40" s="1074">
        <v>46241</v>
      </c>
    </row>
    <row r="41" spans="1:11" ht="25.5" customHeight="1">
      <c r="A41" s="1072"/>
      <c r="B41" s="1072"/>
      <c r="C41" s="1072"/>
      <c r="D41" s="1073"/>
      <c r="E41" s="1072"/>
      <c r="F41" s="1072"/>
      <c r="G41" s="1072"/>
      <c r="H41" s="1072"/>
      <c r="I41" s="1072"/>
      <c r="J41" s="1072"/>
      <c r="K41" s="1072"/>
    </row>
    <row r="44" spans="1:11">
      <c r="A44" s="122" t="s">
        <v>217</v>
      </c>
      <c r="B44" s="122"/>
      <c r="C44" s="122"/>
    </row>
    <row r="45" spans="1:11">
      <c r="A45" s="122" t="s">
        <v>574</v>
      </c>
      <c r="B45" s="122"/>
      <c r="C45" s="122"/>
    </row>
    <row r="46" spans="1:11">
      <c r="A46" s="122" t="s">
        <v>575</v>
      </c>
      <c r="B46" s="122"/>
      <c r="C46" s="122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8"/>
  <sheetViews>
    <sheetView zoomScaleNormal="100" zoomScaleSheetLayoutView="100" workbookViewId="0">
      <selection activeCell="A37" sqref="A37"/>
    </sheetView>
  </sheetViews>
  <sheetFormatPr defaultRowHeight="14.25"/>
  <cols>
    <col min="1" max="1" width="28.28515625" customWidth="1"/>
    <col min="2" max="3" width="11.7109375" customWidth="1"/>
    <col min="4" max="8" width="15.42578125" customWidth="1"/>
  </cols>
  <sheetData>
    <row r="1" spans="1:16" s="6" customFormat="1" ht="26.25">
      <c r="A1" s="1190" t="s">
        <v>157</v>
      </c>
      <c r="B1" s="1190"/>
      <c r="C1" s="1190"/>
      <c r="D1" s="1190"/>
      <c r="E1" s="1190"/>
      <c r="F1" s="1190"/>
      <c r="G1" s="7"/>
      <c r="H1" s="7"/>
    </row>
    <row r="2" spans="1:16" s="7" customFormat="1" ht="18.75">
      <c r="A2" s="1191" t="s">
        <v>579</v>
      </c>
      <c r="B2" s="1191"/>
      <c r="C2" s="1191"/>
      <c r="D2" s="1191"/>
      <c r="E2" s="1191"/>
      <c r="F2" s="1191"/>
      <c r="G2" s="22"/>
      <c r="H2" s="22"/>
    </row>
    <row r="3" spans="1:16" s="7" customFormat="1" ht="19.5" thickBot="1">
      <c r="A3" s="1192" t="s">
        <v>162</v>
      </c>
      <c r="B3" s="1192"/>
      <c r="C3" s="1192"/>
      <c r="D3" s="1192"/>
      <c r="E3" s="1192"/>
      <c r="F3" s="1192"/>
      <c r="G3" s="22"/>
      <c r="H3" s="22"/>
    </row>
    <row r="4" spans="1:16" s="22" customFormat="1" ht="25.5" customHeight="1" thickTop="1">
      <c r="A4" s="1189" t="s">
        <v>19</v>
      </c>
      <c r="B4" s="1189"/>
      <c r="C4" s="1189"/>
      <c r="D4" s="1189"/>
      <c r="E4" s="1189"/>
      <c r="F4" s="1189"/>
      <c r="G4" s="2"/>
      <c r="H4" s="2"/>
    </row>
    <row r="5" spans="1:16" s="22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49" t="s">
        <v>89</v>
      </c>
      <c r="E6" s="260" t="s">
        <v>46</v>
      </c>
      <c r="F6" s="261">
        <f ca="1">TODAY()</f>
        <v>46167</v>
      </c>
      <c r="G6"/>
      <c r="H6"/>
    </row>
    <row r="7" spans="1:16" ht="15">
      <c r="A7" s="1194" t="s">
        <v>240</v>
      </c>
      <c r="B7" s="1196" t="s">
        <v>241</v>
      </c>
      <c r="C7" s="1196" t="s">
        <v>379</v>
      </c>
      <c r="D7" s="1198" t="s">
        <v>24</v>
      </c>
      <c r="E7" s="1198"/>
      <c r="F7" s="1199"/>
    </row>
    <row r="8" spans="1:16">
      <c r="A8" s="1195"/>
      <c r="B8" s="1197"/>
      <c r="C8" s="1197"/>
      <c r="D8" s="1200" t="s">
        <v>279</v>
      </c>
      <c r="E8" s="1201" t="s">
        <v>259</v>
      </c>
      <c r="F8" s="1193" t="s">
        <v>260</v>
      </c>
    </row>
    <row r="9" spans="1:16">
      <c r="A9" s="1195"/>
      <c r="B9" s="1197"/>
      <c r="C9" s="1197"/>
      <c r="D9" s="1197"/>
      <c r="E9" s="1202"/>
      <c r="F9" s="1193"/>
    </row>
    <row r="10" spans="1:16" s="121" customFormat="1" ht="18" customHeight="1">
      <c r="A10" s="864" t="s">
        <v>746</v>
      </c>
      <c r="B10" s="865" t="s">
        <v>782</v>
      </c>
      <c r="C10" s="1159">
        <v>46173</v>
      </c>
      <c r="D10" s="1160">
        <f>C10+7</f>
        <v>46180</v>
      </c>
      <c r="E10" s="1160">
        <f>C10+9</f>
        <v>46182</v>
      </c>
      <c r="F10" s="1161">
        <f>C10+10</f>
        <v>46183</v>
      </c>
    </row>
    <row r="11" spans="1:16" s="121" customFormat="1" ht="18" customHeight="1">
      <c r="A11" s="864" t="s">
        <v>733</v>
      </c>
      <c r="B11" s="865" t="s">
        <v>654</v>
      </c>
      <c r="C11" s="1162">
        <f>C10+7</f>
        <v>46180</v>
      </c>
      <c r="D11" s="1160">
        <f t="shared" ref="D11:D13" si="0">C11+7</f>
        <v>46187</v>
      </c>
      <c r="E11" s="1160">
        <f t="shared" ref="E11:E13" si="1">C11+9</f>
        <v>46189</v>
      </c>
      <c r="F11" s="1161">
        <f t="shared" ref="F11:F13" si="2">C11+10</f>
        <v>46190</v>
      </c>
    </row>
    <row r="12" spans="1:16" s="121" customFormat="1" ht="18" customHeight="1">
      <c r="A12" s="864" t="s">
        <v>781</v>
      </c>
      <c r="B12" s="865" t="s">
        <v>681</v>
      </c>
      <c r="C12" s="1162">
        <f t="shared" ref="C12:C13" si="3">C11+7</f>
        <v>46187</v>
      </c>
      <c r="D12" s="1160">
        <f t="shared" si="0"/>
        <v>46194</v>
      </c>
      <c r="E12" s="1160">
        <f t="shared" si="1"/>
        <v>46196</v>
      </c>
      <c r="F12" s="1161">
        <f t="shared" si="2"/>
        <v>46197</v>
      </c>
    </row>
    <row r="13" spans="1:16" s="121" customFormat="1" ht="18" customHeight="1">
      <c r="A13" s="864" t="s">
        <v>685</v>
      </c>
      <c r="B13" s="865" t="s">
        <v>656</v>
      </c>
      <c r="C13" s="1162">
        <f t="shared" si="3"/>
        <v>46194</v>
      </c>
      <c r="D13" s="1160">
        <f t="shared" si="0"/>
        <v>46201</v>
      </c>
      <c r="E13" s="1160">
        <f t="shared" si="1"/>
        <v>46203</v>
      </c>
      <c r="F13" s="1161">
        <f t="shared" si="2"/>
        <v>46204</v>
      </c>
      <c r="J13" s="22"/>
      <c r="K13" s="22"/>
      <c r="L13" s="22"/>
      <c r="M13" s="22"/>
      <c r="N13" s="22"/>
      <c r="O13" s="22"/>
      <c r="P13" s="22"/>
    </row>
    <row r="14" spans="1:16" s="207" customFormat="1" ht="18" customHeight="1" thickBot="1">
      <c r="A14" s="753" t="s">
        <v>746</v>
      </c>
      <c r="B14" s="806" t="s">
        <v>656</v>
      </c>
      <c r="C14" s="1163">
        <f>C13+7</f>
        <v>46201</v>
      </c>
      <c r="D14" s="1164">
        <f>C14+7</f>
        <v>46208</v>
      </c>
      <c r="E14" s="1164">
        <f>C14+9</f>
        <v>46210</v>
      </c>
      <c r="F14" s="1165">
        <f>C14+10</f>
        <v>46211</v>
      </c>
      <c r="G14" s="121"/>
      <c r="H14" s="121"/>
      <c r="I14" s="121"/>
      <c r="J14" s="22"/>
      <c r="K14" s="22"/>
      <c r="L14" s="22"/>
      <c r="M14" s="22"/>
      <c r="N14" s="22"/>
      <c r="O14" s="22"/>
      <c r="P14" s="22"/>
    </row>
    <row r="15" spans="1:16" s="207" customFormat="1" ht="18" customHeight="1">
      <c r="A15"/>
      <c r="B15"/>
      <c r="C15"/>
      <c r="D15"/>
      <c r="E15"/>
      <c r="F15"/>
      <c r="G15" s="121"/>
      <c r="H15" s="121"/>
      <c r="I15" s="121"/>
      <c r="J15"/>
      <c r="K15"/>
      <c r="L15"/>
      <c r="M15"/>
      <c r="N15"/>
      <c r="O15"/>
      <c r="P15"/>
    </row>
    <row r="17" spans="1:3">
      <c r="A17" s="142" t="s">
        <v>170</v>
      </c>
      <c r="B17" s="151" t="s">
        <v>189</v>
      </c>
      <c r="C17" s="16"/>
    </row>
    <row r="18" spans="1:3" ht="15.75">
      <c r="A18" s="12" t="s">
        <v>171</v>
      </c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N32"/>
  <sheetViews>
    <sheetView zoomScaleNormal="100" zoomScaleSheetLayoutView="100" workbookViewId="0">
      <selection activeCell="A41" sqref="A41"/>
    </sheetView>
  </sheetViews>
  <sheetFormatPr defaultRowHeight="12.75"/>
  <cols>
    <col min="1" max="1" width="29.7109375" style="60" customWidth="1"/>
    <col min="2" max="2" width="9.85546875" style="60" customWidth="1"/>
    <col min="3" max="3" width="13.7109375" style="60" customWidth="1"/>
    <col min="4" max="4" width="16" style="60" customWidth="1"/>
    <col min="5" max="5" width="12.7109375" style="60" customWidth="1"/>
    <col min="6" max="6" width="13.28515625" style="60" customWidth="1"/>
    <col min="7" max="7" width="13" style="60" customWidth="1"/>
    <col min="8" max="8" width="12.140625" style="60" customWidth="1"/>
    <col min="9" max="9" width="12.42578125" style="60" customWidth="1"/>
    <col min="10" max="10" width="34.140625" style="60" customWidth="1"/>
    <col min="11" max="11" width="22.28515625" style="60" customWidth="1"/>
    <col min="12" max="12" width="6.42578125" style="60" hidden="1" customWidth="1"/>
    <col min="13" max="16384" width="9.140625" style="60"/>
  </cols>
  <sheetData>
    <row r="1" spans="1:14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</row>
    <row r="2" spans="1:14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</row>
    <row r="3" spans="1:14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</row>
    <row r="4" spans="1:14" s="37" customFormat="1" ht="21.75" customHeight="1" thickTop="1">
      <c r="A4" s="1189" t="s">
        <v>184</v>
      </c>
      <c r="B4" s="1189"/>
      <c r="C4" s="1189"/>
      <c r="D4" s="1189"/>
      <c r="E4" s="1189"/>
      <c r="F4" s="1189"/>
      <c r="G4" s="1189"/>
      <c r="H4" s="1189"/>
      <c r="I4" s="1189"/>
    </row>
    <row r="5" spans="1:14" s="38" customFormat="1" ht="15.75" customHeight="1">
      <c r="A5" s="156" t="s">
        <v>89</v>
      </c>
      <c r="D5" s="41"/>
      <c r="E5" s="37"/>
      <c r="F5" s="40"/>
      <c r="G5" s="218"/>
      <c r="H5" s="218"/>
    </row>
    <row r="6" spans="1:14" s="61" customFormat="1" ht="18.75">
      <c r="E6" s="38"/>
      <c r="F6" s="7"/>
      <c r="G6" s="19"/>
      <c r="H6" s="260" t="s">
        <v>46</v>
      </c>
      <c r="I6" s="261">
        <f ca="1">TODAY()</f>
        <v>46167</v>
      </c>
    </row>
    <row r="7" spans="1:14" s="61" customFormat="1" ht="19.5" customHeight="1" thickBot="1">
      <c r="A7" s="1155" t="s">
        <v>239</v>
      </c>
      <c r="B7" s="354"/>
      <c r="C7" s="355"/>
      <c r="D7" s="356"/>
      <c r="F7" s="37"/>
      <c r="G7" s="37"/>
      <c r="H7" s="37"/>
      <c r="I7" s="37"/>
    </row>
    <row r="8" spans="1:14" s="61" customFormat="1" ht="27" customHeight="1">
      <c r="A8" s="1377" t="s">
        <v>178</v>
      </c>
      <c r="B8" s="1379" t="s">
        <v>81</v>
      </c>
      <c r="C8" s="926" t="s">
        <v>218</v>
      </c>
      <c r="D8" s="1374" t="s">
        <v>24</v>
      </c>
      <c r="E8" s="1375"/>
      <c r="F8" s="1375"/>
      <c r="G8" s="1375"/>
      <c r="H8" s="1375"/>
      <c r="I8" s="1376"/>
    </row>
    <row r="9" spans="1:14" s="61" customFormat="1" ht="18.75" customHeight="1">
      <c r="A9" s="1378"/>
      <c r="B9" s="1380"/>
      <c r="C9" s="945" t="s">
        <v>179</v>
      </c>
      <c r="D9" s="946" t="s">
        <v>180</v>
      </c>
      <c r="E9" s="946" t="s">
        <v>7</v>
      </c>
      <c r="F9" s="946" t="s">
        <v>22</v>
      </c>
      <c r="G9" s="946" t="s">
        <v>21</v>
      </c>
      <c r="H9" s="927" t="s">
        <v>5</v>
      </c>
      <c r="I9" s="927" t="s">
        <v>23</v>
      </c>
    </row>
    <row r="10" spans="1:14" s="61" customFormat="1" ht="18.75" customHeight="1">
      <c r="A10" s="1148" t="s">
        <v>423</v>
      </c>
      <c r="B10" s="1149" t="s">
        <v>877</v>
      </c>
      <c r="C10" s="1152">
        <v>46169</v>
      </c>
      <c r="D10" s="641">
        <f t="shared" ref="D10:D15" si="0">C10+2</f>
        <v>46171</v>
      </c>
      <c r="E10" s="641">
        <f t="shared" ref="E10:E15" si="1">C10+7</f>
        <v>46176</v>
      </c>
      <c r="F10" s="641">
        <f t="shared" ref="F10:F15" si="2">C10+8</f>
        <v>46177</v>
      </c>
      <c r="G10" s="641">
        <f>C10+9</f>
        <v>46178</v>
      </c>
      <c r="H10" s="642">
        <f t="shared" ref="H10:H15" si="3">C10+10</f>
        <v>46179</v>
      </c>
      <c r="I10" s="643">
        <f>C10+5</f>
        <v>46174</v>
      </c>
      <c r="K10"/>
      <c r="L10" t="e">
        <f t="shared" ref="L10" si="4">LEFT(K10,(LEN(K10)-5))</f>
        <v>#VALUE!</v>
      </c>
      <c r="M10" t="str">
        <f t="shared" ref="M10" si="5">RIGHT(K10,5)</f>
        <v/>
      </c>
      <c r="N10"/>
    </row>
    <row r="11" spans="1:14" s="61" customFormat="1" ht="18.75" customHeight="1">
      <c r="A11" s="1148" t="s">
        <v>405</v>
      </c>
      <c r="B11" s="1149" t="s">
        <v>878</v>
      </c>
      <c r="C11" s="1153">
        <f>C10+7</f>
        <v>46176</v>
      </c>
      <c r="D11" s="644">
        <f t="shared" si="0"/>
        <v>46178</v>
      </c>
      <c r="E11" s="644">
        <f t="shared" si="1"/>
        <v>46183</v>
      </c>
      <c r="F11" s="644">
        <f t="shared" si="2"/>
        <v>46184</v>
      </c>
      <c r="G11" s="641">
        <f t="shared" ref="G11:G17" si="6">C11+9</f>
        <v>46185</v>
      </c>
      <c r="H11" s="947">
        <f t="shared" si="3"/>
        <v>46186</v>
      </c>
      <c r="I11" s="643">
        <f t="shared" ref="I11:I17" si="7">C11+5</f>
        <v>46181</v>
      </c>
      <c r="K11"/>
      <c r="L11" t="e">
        <f t="shared" ref="L11:L17" si="8">LEFT(K11,(LEN(K11)-5))</f>
        <v>#VALUE!</v>
      </c>
      <c r="M11" t="str">
        <f t="shared" ref="M11:M17" si="9">RIGHT(K11,5)</f>
        <v/>
      </c>
      <c r="N11"/>
    </row>
    <row r="12" spans="1:14" s="61" customFormat="1" ht="18.75" customHeight="1">
      <c r="A12" s="1148" t="s">
        <v>546</v>
      </c>
      <c r="B12" s="1149" t="s">
        <v>801</v>
      </c>
      <c r="C12" s="1153">
        <f t="shared" ref="C12:C17" si="10">C11+7</f>
        <v>46183</v>
      </c>
      <c r="D12" s="644">
        <f t="shared" si="0"/>
        <v>46185</v>
      </c>
      <c r="E12" s="644">
        <f t="shared" si="1"/>
        <v>46190</v>
      </c>
      <c r="F12" s="644">
        <f t="shared" si="2"/>
        <v>46191</v>
      </c>
      <c r="G12" s="641">
        <f t="shared" si="6"/>
        <v>46192</v>
      </c>
      <c r="H12" s="947">
        <f t="shared" si="3"/>
        <v>46193</v>
      </c>
      <c r="I12" s="643">
        <f t="shared" si="7"/>
        <v>46188</v>
      </c>
      <c r="K12"/>
      <c r="L12" t="e">
        <f t="shared" si="8"/>
        <v>#VALUE!</v>
      </c>
      <c r="M12" t="str">
        <f t="shared" si="9"/>
        <v/>
      </c>
      <c r="N12"/>
    </row>
    <row r="13" spans="1:14" s="61" customFormat="1" ht="18.75" customHeight="1">
      <c r="A13" s="1148" t="s">
        <v>423</v>
      </c>
      <c r="B13" s="1149" t="s">
        <v>879</v>
      </c>
      <c r="C13" s="1153">
        <f t="shared" si="10"/>
        <v>46190</v>
      </c>
      <c r="D13" s="644">
        <f t="shared" si="0"/>
        <v>46192</v>
      </c>
      <c r="E13" s="644">
        <f>C13+7</f>
        <v>46197</v>
      </c>
      <c r="F13" s="644">
        <f>C13+8</f>
        <v>46198</v>
      </c>
      <c r="G13" s="641">
        <f t="shared" si="6"/>
        <v>46199</v>
      </c>
      <c r="H13" s="947">
        <f>C13+10</f>
        <v>46200</v>
      </c>
      <c r="I13" s="643">
        <f t="shared" si="7"/>
        <v>46195</v>
      </c>
      <c r="K13"/>
      <c r="L13" t="e">
        <f t="shared" si="8"/>
        <v>#VALUE!</v>
      </c>
      <c r="M13" t="str">
        <f t="shared" si="9"/>
        <v/>
      </c>
      <c r="N13"/>
    </row>
    <row r="14" spans="1:14" s="222" customFormat="1" ht="18.75" customHeight="1">
      <c r="A14" s="1148" t="s">
        <v>405</v>
      </c>
      <c r="B14" s="1149" t="s">
        <v>880</v>
      </c>
      <c r="C14" s="1153">
        <f t="shared" si="10"/>
        <v>46197</v>
      </c>
      <c r="D14" s="644">
        <f t="shared" si="0"/>
        <v>46199</v>
      </c>
      <c r="E14" s="644">
        <f>C14+7</f>
        <v>46204</v>
      </c>
      <c r="F14" s="644">
        <f>C14+8</f>
        <v>46205</v>
      </c>
      <c r="G14" s="641">
        <f t="shared" si="6"/>
        <v>46206</v>
      </c>
      <c r="H14" s="947">
        <f>C14+10</f>
        <v>46207</v>
      </c>
      <c r="I14" s="643">
        <f t="shared" si="7"/>
        <v>46202</v>
      </c>
      <c r="J14" s="61"/>
      <c r="K14"/>
      <c r="L14" t="e">
        <f t="shared" si="8"/>
        <v>#VALUE!</v>
      </c>
      <c r="M14" t="str">
        <f t="shared" si="9"/>
        <v/>
      </c>
      <c r="N14"/>
    </row>
    <row r="15" spans="1:14" s="61" customFormat="1" ht="18.75" customHeight="1">
      <c r="A15" s="1148" t="s">
        <v>546</v>
      </c>
      <c r="B15" s="1149" t="s">
        <v>803</v>
      </c>
      <c r="C15" s="1153">
        <f t="shared" si="10"/>
        <v>46204</v>
      </c>
      <c r="D15" s="644">
        <f t="shared" si="0"/>
        <v>46206</v>
      </c>
      <c r="E15" s="644">
        <f t="shared" si="1"/>
        <v>46211</v>
      </c>
      <c r="F15" s="644">
        <f t="shared" si="2"/>
        <v>46212</v>
      </c>
      <c r="G15" s="641">
        <f t="shared" si="6"/>
        <v>46213</v>
      </c>
      <c r="H15" s="947">
        <f t="shared" si="3"/>
        <v>46214</v>
      </c>
      <c r="I15" s="643">
        <f t="shared" si="7"/>
        <v>46209</v>
      </c>
      <c r="K15"/>
      <c r="L15" t="e">
        <f t="shared" si="8"/>
        <v>#VALUE!</v>
      </c>
      <c r="M15" t="str">
        <f t="shared" si="9"/>
        <v/>
      </c>
      <c r="N15"/>
    </row>
    <row r="16" spans="1:14" s="61" customFormat="1" ht="18.75" customHeight="1">
      <c r="A16" s="1148" t="s">
        <v>423</v>
      </c>
      <c r="B16" s="1149" t="s">
        <v>881</v>
      </c>
      <c r="C16" s="1153">
        <f t="shared" si="10"/>
        <v>46211</v>
      </c>
      <c r="D16" s="644">
        <f>C16+2</f>
        <v>46213</v>
      </c>
      <c r="E16" s="644">
        <f>C16+7</f>
        <v>46218</v>
      </c>
      <c r="F16" s="644">
        <f>C16+8</f>
        <v>46219</v>
      </c>
      <c r="G16" s="641">
        <f t="shared" si="6"/>
        <v>46220</v>
      </c>
      <c r="H16" s="947">
        <f>C16+10</f>
        <v>46221</v>
      </c>
      <c r="I16" s="643">
        <f t="shared" si="7"/>
        <v>46216</v>
      </c>
      <c r="K16"/>
      <c r="L16" t="e">
        <f t="shared" si="8"/>
        <v>#VALUE!</v>
      </c>
      <c r="M16" t="str">
        <f t="shared" si="9"/>
        <v/>
      </c>
      <c r="N16"/>
    </row>
    <row r="17" spans="1:13" s="61" customFormat="1" ht="18.75" customHeight="1" thickBot="1">
      <c r="A17" s="1150" t="s">
        <v>405</v>
      </c>
      <c r="B17" s="1151" t="s">
        <v>882</v>
      </c>
      <c r="C17" s="1154">
        <f t="shared" si="10"/>
        <v>46218</v>
      </c>
      <c r="D17" s="862">
        <f>C17+2</f>
        <v>46220</v>
      </c>
      <c r="E17" s="862">
        <f>C17+7</f>
        <v>46225</v>
      </c>
      <c r="F17" s="862">
        <f>C17+8</f>
        <v>46226</v>
      </c>
      <c r="G17" s="870">
        <f t="shared" si="6"/>
        <v>46227</v>
      </c>
      <c r="H17" s="928">
        <f>C17+10</f>
        <v>46228</v>
      </c>
      <c r="I17" s="863">
        <f t="shared" si="7"/>
        <v>46223</v>
      </c>
      <c r="L17" t="e">
        <f t="shared" si="8"/>
        <v>#VALUE!</v>
      </c>
      <c r="M17" t="str">
        <f t="shared" si="9"/>
        <v/>
      </c>
    </row>
    <row r="18" spans="1:13" s="61" customFormat="1"/>
    <row r="19" spans="1:13" s="61" customFormat="1">
      <c r="A19" s="142" t="s">
        <v>170</v>
      </c>
    </row>
    <row r="20" spans="1:13" s="61" customFormat="1" ht="12" customHeight="1"/>
    <row r="21" spans="1:13" s="61" customFormat="1" ht="15">
      <c r="A21" s="350" t="s">
        <v>171</v>
      </c>
      <c r="B21" s="351" t="s">
        <v>386</v>
      </c>
    </row>
    <row r="22" spans="1:13" s="61" customFormat="1"/>
    <row r="23" spans="1:13" s="61" customFormat="1"/>
    <row r="24" spans="1:13" s="61" customFormat="1"/>
    <row r="25" spans="1:13" s="61" customFormat="1"/>
    <row r="26" spans="1:13" s="61" customFormat="1"/>
    <row r="27" spans="1:13" s="61" customFormat="1"/>
    <row r="28" spans="1:13" s="61" customFormat="1"/>
    <row r="29" spans="1:13" s="61" customFormat="1"/>
    <row r="30" spans="1:13" s="61" customFormat="1"/>
    <row r="31" spans="1:13" s="61" customFormat="1"/>
    <row r="32" spans="1:13" s="61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1" customWidth="1"/>
    <col min="2" max="2" width="11.42578125" style="61" customWidth="1"/>
    <col min="3" max="4" width="19.42578125" style="61" customWidth="1"/>
    <col min="5" max="5" width="17.5703125" style="61" customWidth="1"/>
    <col min="6" max="6" width="21.42578125" style="61" customWidth="1"/>
    <col min="7" max="7" width="10.5703125" style="61" customWidth="1"/>
    <col min="8" max="8" width="13.85546875" style="61" customWidth="1"/>
    <col min="9" max="9" width="16" style="61" customWidth="1"/>
    <col min="10" max="10" width="9.140625" style="61"/>
    <col min="11" max="11" width="10.85546875" style="61" customWidth="1"/>
    <col min="12" max="16384" width="9.140625" style="61"/>
  </cols>
  <sheetData>
    <row r="1" spans="1:6" s="266" customFormat="1" ht="26.25">
      <c r="A1" s="1257" t="s">
        <v>157</v>
      </c>
      <c r="B1" s="1257"/>
      <c r="C1" s="1257"/>
      <c r="D1" s="1257"/>
      <c r="E1" s="473"/>
      <c r="F1" s="473"/>
    </row>
    <row r="2" spans="1:6" s="264" customFormat="1" ht="18.75">
      <c r="A2" s="1258" t="s">
        <v>161</v>
      </c>
      <c r="B2" s="1258"/>
      <c r="C2" s="1258"/>
      <c r="D2" s="1258"/>
      <c r="E2" s="474"/>
      <c r="F2" s="474"/>
    </row>
    <row r="3" spans="1:6" s="264" customFormat="1" ht="18.75">
      <c r="A3" s="1258" t="s">
        <v>162</v>
      </c>
      <c r="B3" s="1258"/>
      <c r="C3" s="1258"/>
      <c r="D3" s="1258"/>
      <c r="E3" s="474"/>
      <c r="F3" s="474"/>
    </row>
    <row r="4" spans="1:6" s="352" customFormat="1" ht="21.75" customHeight="1" thickBot="1">
      <c r="A4" s="1381" t="s">
        <v>184</v>
      </c>
      <c r="B4" s="1381"/>
      <c r="C4" s="1381"/>
      <c r="D4" s="1381"/>
      <c r="E4" s="230"/>
      <c r="F4" s="230"/>
    </row>
    <row r="5" spans="1:6" s="38" customFormat="1" ht="15.75" customHeight="1" thickTop="1">
      <c r="A5" s="156" t="s">
        <v>89</v>
      </c>
      <c r="D5" s="41"/>
    </row>
    <row r="6" spans="1:6">
      <c r="C6" s="333" t="s">
        <v>46</v>
      </c>
      <c r="D6" s="334">
        <f ca="1">TODAY()</f>
        <v>46167</v>
      </c>
    </row>
    <row r="7" spans="1:6" ht="19.5" customHeight="1" thickBot="1">
      <c r="A7" s="353" t="s">
        <v>194</v>
      </c>
      <c r="B7" s="354"/>
      <c r="C7" s="355"/>
      <c r="D7" s="356"/>
      <c r="E7" s="333"/>
      <c r="F7" s="334"/>
    </row>
    <row r="8" spans="1:6" ht="20.25" customHeight="1">
      <c r="A8" s="1382" t="s">
        <v>178</v>
      </c>
      <c r="B8" s="1384" t="s">
        <v>81</v>
      </c>
      <c r="C8" s="735" t="s">
        <v>28</v>
      </c>
      <c r="D8" s="456" t="s">
        <v>24</v>
      </c>
      <c r="E8" s="352"/>
      <c r="F8" s="352"/>
    </row>
    <row r="9" spans="1:6" ht="18.75" customHeight="1">
      <c r="A9" s="1383"/>
      <c r="B9" s="1385"/>
      <c r="C9" s="736" t="s">
        <v>179</v>
      </c>
      <c r="D9" s="361" t="s">
        <v>193</v>
      </c>
    </row>
    <row r="10" spans="1:6" ht="18" customHeight="1">
      <c r="A10" s="357" t="s">
        <v>504</v>
      </c>
      <c r="B10" s="358" t="s">
        <v>487</v>
      </c>
      <c r="C10" s="645">
        <v>45505</v>
      </c>
      <c r="D10" s="646">
        <f>C10+6</f>
        <v>45511</v>
      </c>
    </row>
    <row r="11" spans="1:6" ht="18" customHeight="1">
      <c r="A11" s="357" t="s">
        <v>505</v>
      </c>
      <c r="B11" s="358" t="s">
        <v>506</v>
      </c>
      <c r="C11" s="645">
        <v>45507</v>
      </c>
      <c r="D11" s="646">
        <f t="shared" ref="D11:D24" si="0">C11+6</f>
        <v>45513</v>
      </c>
    </row>
    <row r="12" spans="1:6" ht="18" customHeight="1">
      <c r="A12" s="357" t="s">
        <v>507</v>
      </c>
      <c r="B12" s="358" t="s">
        <v>471</v>
      </c>
      <c r="C12" s="645">
        <v>45509</v>
      </c>
      <c r="D12" s="646">
        <f t="shared" si="0"/>
        <v>45515</v>
      </c>
    </row>
    <row r="13" spans="1:6" ht="18" customHeight="1">
      <c r="A13" s="357" t="s">
        <v>508</v>
      </c>
      <c r="B13" s="358" t="s">
        <v>491</v>
      </c>
      <c r="C13" s="645">
        <v>45509</v>
      </c>
      <c r="D13" s="646">
        <f t="shared" si="0"/>
        <v>45515</v>
      </c>
    </row>
    <row r="14" spans="1:6" ht="18" customHeight="1">
      <c r="A14" s="357" t="s">
        <v>509</v>
      </c>
      <c r="B14" s="358" t="s">
        <v>510</v>
      </c>
      <c r="C14" s="645">
        <v>45516</v>
      </c>
      <c r="D14" s="646">
        <f t="shared" si="0"/>
        <v>45522</v>
      </c>
    </row>
    <row r="15" spans="1:6" ht="18" customHeight="1">
      <c r="A15" s="357" t="s">
        <v>511</v>
      </c>
      <c r="B15" s="358" t="s">
        <v>487</v>
      </c>
      <c r="C15" s="645">
        <v>45517</v>
      </c>
      <c r="D15" s="646">
        <f t="shared" si="0"/>
        <v>45523</v>
      </c>
    </row>
    <row r="16" spans="1:6" ht="18" customHeight="1">
      <c r="A16" s="357" t="s">
        <v>504</v>
      </c>
      <c r="B16" s="358" t="s">
        <v>486</v>
      </c>
      <c r="C16" s="645">
        <v>45519</v>
      </c>
      <c r="D16" s="646">
        <f t="shared" si="0"/>
        <v>45525</v>
      </c>
    </row>
    <row r="17" spans="1:4" ht="18" customHeight="1">
      <c r="A17" s="357" t="s">
        <v>505</v>
      </c>
      <c r="B17" s="358" t="s">
        <v>512</v>
      </c>
      <c r="C17" s="645">
        <v>45521</v>
      </c>
      <c r="D17" s="646">
        <f t="shared" si="0"/>
        <v>45527</v>
      </c>
    </row>
    <row r="18" spans="1:4" ht="18" customHeight="1">
      <c r="A18" s="357" t="s">
        <v>507</v>
      </c>
      <c r="B18" s="358" t="s">
        <v>487</v>
      </c>
      <c r="C18" s="645">
        <v>45521</v>
      </c>
      <c r="D18" s="646">
        <f t="shared" si="0"/>
        <v>45527</v>
      </c>
    </row>
    <row r="19" spans="1:4" ht="18" customHeight="1">
      <c r="A19" s="357" t="s">
        <v>508</v>
      </c>
      <c r="B19" s="358" t="s">
        <v>469</v>
      </c>
      <c r="C19" s="645">
        <v>45524</v>
      </c>
      <c r="D19" s="646">
        <f t="shared" si="0"/>
        <v>45530</v>
      </c>
    </row>
    <row r="20" spans="1:4" ht="18" customHeight="1">
      <c r="A20" s="357" t="s">
        <v>509</v>
      </c>
      <c r="B20" s="358" t="s">
        <v>513</v>
      </c>
      <c r="C20" s="645">
        <v>45529</v>
      </c>
      <c r="D20" s="646">
        <f t="shared" si="0"/>
        <v>45535</v>
      </c>
    </row>
    <row r="21" spans="1:4" ht="18" customHeight="1">
      <c r="A21" s="357" t="s">
        <v>511</v>
      </c>
      <c r="B21" s="358" t="s">
        <v>486</v>
      </c>
      <c r="C21" s="733">
        <v>45531</v>
      </c>
      <c r="D21" s="734">
        <f t="shared" si="0"/>
        <v>45537</v>
      </c>
    </row>
    <row r="22" spans="1:4" ht="18" customHeight="1">
      <c r="A22" s="357" t="s">
        <v>504</v>
      </c>
      <c r="B22" s="358" t="s">
        <v>472</v>
      </c>
      <c r="C22" s="733">
        <v>45533</v>
      </c>
      <c r="D22" s="734">
        <f t="shared" si="0"/>
        <v>45539</v>
      </c>
    </row>
    <row r="23" spans="1:4" ht="18" customHeight="1">
      <c r="A23" s="357" t="s">
        <v>505</v>
      </c>
      <c r="B23" s="358" t="s">
        <v>514</v>
      </c>
      <c r="C23" s="733">
        <v>45535</v>
      </c>
      <c r="D23" s="734">
        <f t="shared" si="0"/>
        <v>45541</v>
      </c>
    </row>
    <row r="24" spans="1:4" ht="18" customHeight="1">
      <c r="A24" s="357" t="s">
        <v>507</v>
      </c>
      <c r="B24" s="358" t="s">
        <v>486</v>
      </c>
      <c r="C24" s="733">
        <v>45535</v>
      </c>
      <c r="D24" s="734">
        <f t="shared" si="0"/>
        <v>45541</v>
      </c>
    </row>
    <row r="25" spans="1:4" ht="18" customHeight="1" thickBot="1">
      <c r="A25" s="359"/>
      <c r="B25" s="360"/>
      <c r="C25" s="647"/>
      <c r="D25" s="668"/>
    </row>
    <row r="26" spans="1:4" ht="18" customHeight="1">
      <c r="A26" s="424"/>
      <c r="B26" s="425"/>
      <c r="C26" s="426"/>
      <c r="D26" s="426"/>
    </row>
    <row r="27" spans="1:4" ht="18" customHeight="1">
      <c r="A27" s="265" t="s">
        <v>170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topLeftCell="A49"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228"/>
      <c r="L1" s="228"/>
      <c r="M1" s="228"/>
    </row>
    <row r="2" spans="1:13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229"/>
      <c r="L2" s="229"/>
      <c r="M2" s="229"/>
    </row>
    <row r="3" spans="1:13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J3" s="1192"/>
      <c r="K3" s="229"/>
      <c r="L3" s="229"/>
      <c r="M3" s="229"/>
    </row>
    <row r="4" spans="1:13" s="101" customFormat="1" ht="24.75" customHeight="1" thickTop="1">
      <c r="A4" s="1389" t="s">
        <v>169</v>
      </c>
      <c r="B4" s="1389"/>
      <c r="C4" s="1389"/>
      <c r="D4" s="1389"/>
      <c r="E4" s="1389"/>
      <c r="F4" s="1389"/>
      <c r="G4" s="1389"/>
      <c r="H4" s="1389"/>
      <c r="I4" s="1389"/>
      <c r="J4" s="1389"/>
      <c r="K4" s="472"/>
      <c r="L4" s="472"/>
      <c r="M4" s="472"/>
    </row>
    <row r="5" spans="1:13" s="101" customFormat="1" ht="12.75">
      <c r="A5" s="105"/>
      <c r="B5" s="105"/>
      <c r="C5" s="102"/>
      <c r="D5" s="106"/>
      <c r="E5" s="103"/>
      <c r="F5" s="103"/>
      <c r="G5" s="103"/>
      <c r="H5" s="103"/>
      <c r="I5" s="103"/>
      <c r="J5" s="103"/>
      <c r="K5" s="104"/>
      <c r="L5" s="104"/>
      <c r="M5" s="104"/>
    </row>
    <row r="6" spans="1:13">
      <c r="A6" s="157" t="s">
        <v>89</v>
      </c>
      <c r="B6" s="157"/>
    </row>
    <row r="7" spans="1:13" ht="15" thickBot="1">
      <c r="A7" s="142"/>
      <c r="B7" s="142"/>
      <c r="H7" s="260" t="s">
        <v>46</v>
      </c>
      <c r="I7" s="261">
        <f ca="1">TODAY()</f>
        <v>46167</v>
      </c>
      <c r="J7" s="261"/>
      <c r="K7" s="260"/>
      <c r="L7" s="261"/>
      <c r="M7" s="261"/>
    </row>
    <row r="8" spans="1:13">
      <c r="A8" s="1390" t="s">
        <v>524</v>
      </c>
      <c r="B8" s="1371"/>
      <c r="C8" s="1371"/>
      <c r="D8" s="1371"/>
      <c r="E8" s="1371"/>
      <c r="F8" s="1371"/>
      <c r="G8" s="1371"/>
      <c r="H8" s="1371"/>
      <c r="I8" s="1370"/>
    </row>
    <row r="9" spans="1:13" ht="15.75" customHeight="1">
      <c r="A9" s="1386" t="s">
        <v>48</v>
      </c>
      <c r="B9" s="1387" t="s">
        <v>525</v>
      </c>
      <c r="C9" s="1391" t="s">
        <v>526</v>
      </c>
      <c r="D9" s="1391"/>
      <c r="E9" s="1391" t="s">
        <v>527</v>
      </c>
      <c r="F9" s="1387" t="s">
        <v>528</v>
      </c>
      <c r="G9" s="1391" t="s">
        <v>529</v>
      </c>
      <c r="H9" s="1391" t="s">
        <v>24</v>
      </c>
      <c r="I9" s="1392"/>
      <c r="J9" s="260"/>
    </row>
    <row r="10" spans="1:13" ht="14.25" customHeight="1">
      <c r="A10" s="1386"/>
      <c r="B10" s="1388"/>
      <c r="C10" s="808" t="s">
        <v>28</v>
      </c>
      <c r="D10" s="808" t="s">
        <v>177</v>
      </c>
      <c r="E10" s="1391"/>
      <c r="F10" s="1388"/>
      <c r="G10" s="1391"/>
      <c r="H10" s="808" t="s">
        <v>25</v>
      </c>
      <c r="I10" s="809" t="s">
        <v>7</v>
      </c>
    </row>
    <row r="11" spans="1:13" ht="15.75" customHeight="1">
      <c r="A11" s="810" t="s">
        <v>580</v>
      </c>
      <c r="B11" s="811" t="s">
        <v>560</v>
      </c>
      <c r="C11" s="812">
        <v>46023</v>
      </c>
      <c r="D11" s="813" t="s">
        <v>530</v>
      </c>
      <c r="E11" s="814">
        <v>46030</v>
      </c>
      <c r="F11" s="815" t="s">
        <v>596</v>
      </c>
      <c r="G11" s="816">
        <v>46035</v>
      </c>
      <c r="H11" s="816">
        <v>46038</v>
      </c>
      <c r="I11" s="816">
        <v>46038</v>
      </c>
    </row>
    <row r="12" spans="1:13" ht="15.75" customHeight="1">
      <c r="A12" s="810" t="s">
        <v>588</v>
      </c>
      <c r="B12" s="811" t="s">
        <v>591</v>
      </c>
      <c r="C12" s="812">
        <v>46030</v>
      </c>
      <c r="D12" s="817" t="s">
        <v>530</v>
      </c>
      <c r="E12" s="814">
        <v>46037</v>
      </c>
      <c r="F12" s="815" t="s">
        <v>597</v>
      </c>
      <c r="G12" s="816">
        <v>46042</v>
      </c>
      <c r="H12" s="816">
        <v>46045</v>
      </c>
      <c r="I12" s="816">
        <v>46045</v>
      </c>
      <c r="J12" s="260"/>
    </row>
    <row r="13" spans="1:13" ht="15.75" customHeight="1">
      <c r="A13" s="810" t="s">
        <v>580</v>
      </c>
      <c r="B13" s="811" t="s">
        <v>591</v>
      </c>
      <c r="C13" s="812">
        <v>46037</v>
      </c>
      <c r="D13" s="813" t="s">
        <v>530</v>
      </c>
      <c r="E13" s="814">
        <v>46044</v>
      </c>
      <c r="F13" s="815" t="s">
        <v>598</v>
      </c>
      <c r="G13" s="816">
        <v>46049</v>
      </c>
      <c r="H13" s="816">
        <v>46052</v>
      </c>
      <c r="I13" s="816">
        <v>46052</v>
      </c>
    </row>
    <row r="14" spans="1:13" s="48" customFormat="1">
      <c r="A14" s="810" t="s">
        <v>588</v>
      </c>
      <c r="B14" s="811" t="s">
        <v>593</v>
      </c>
      <c r="C14" s="812">
        <v>46044</v>
      </c>
      <c r="D14" s="817" t="s">
        <v>530</v>
      </c>
      <c r="E14" s="814">
        <v>46051</v>
      </c>
      <c r="F14" s="815" t="s">
        <v>599</v>
      </c>
      <c r="G14" s="816">
        <v>46056</v>
      </c>
      <c r="H14" s="816">
        <v>46059</v>
      </c>
      <c r="I14" s="816">
        <v>46059</v>
      </c>
    </row>
    <row r="15" spans="1:13" s="48" customFormat="1">
      <c r="A15" s="810" t="s">
        <v>580</v>
      </c>
      <c r="B15" s="811" t="s">
        <v>593</v>
      </c>
      <c r="C15" s="812">
        <v>46051</v>
      </c>
      <c r="D15" s="813" t="s">
        <v>530</v>
      </c>
      <c r="E15" s="814">
        <v>46058</v>
      </c>
      <c r="F15" s="815" t="s">
        <v>600</v>
      </c>
      <c r="G15" s="816">
        <v>46063</v>
      </c>
      <c r="H15" s="816">
        <v>46066</v>
      </c>
      <c r="I15" s="816">
        <v>46066</v>
      </c>
    </row>
    <row r="16" spans="1:13" s="48" customFormat="1">
      <c r="A16" s="810" t="s">
        <v>588</v>
      </c>
      <c r="B16" s="811" t="s">
        <v>594</v>
      </c>
      <c r="C16" s="812">
        <v>46058</v>
      </c>
      <c r="D16" s="817" t="s">
        <v>530</v>
      </c>
      <c r="E16" s="814">
        <v>46065</v>
      </c>
      <c r="F16" s="815" t="s">
        <v>601</v>
      </c>
      <c r="G16" s="816">
        <v>46070</v>
      </c>
      <c r="H16" s="816">
        <v>46073</v>
      </c>
      <c r="I16" s="816">
        <v>46073</v>
      </c>
    </row>
    <row r="17" spans="1:10" s="48" customFormat="1">
      <c r="A17" s="810" t="s">
        <v>580</v>
      </c>
      <c r="B17" s="811" t="s">
        <v>594</v>
      </c>
      <c r="C17" s="812">
        <v>46065</v>
      </c>
      <c r="D17" s="813" t="s">
        <v>530</v>
      </c>
      <c r="E17" s="814">
        <v>46072</v>
      </c>
      <c r="F17" s="815" t="s">
        <v>602</v>
      </c>
      <c r="G17" s="816">
        <v>46077</v>
      </c>
      <c r="H17" s="816">
        <v>46080</v>
      </c>
      <c r="I17" s="816">
        <v>46080</v>
      </c>
    </row>
    <row r="18" spans="1:10" ht="15" thickBot="1">
      <c r="A18" s="818" t="s">
        <v>588</v>
      </c>
      <c r="B18" s="819" t="s">
        <v>595</v>
      </c>
      <c r="C18" s="820">
        <v>46072</v>
      </c>
      <c r="D18" s="821" t="s">
        <v>530</v>
      </c>
      <c r="E18" s="822">
        <v>46079</v>
      </c>
      <c r="F18" s="823" t="s">
        <v>603</v>
      </c>
      <c r="G18" s="824">
        <v>46084</v>
      </c>
      <c r="H18" s="824">
        <v>46087</v>
      </c>
      <c r="I18" s="824">
        <v>46087</v>
      </c>
    </row>
    <row r="19" spans="1:10">
      <c r="A19" s="122"/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0" ht="15" thickBot="1">
      <c r="A20" s="122"/>
      <c r="B20" s="122"/>
      <c r="C20" s="122"/>
      <c r="D20" s="122"/>
      <c r="E20" s="122"/>
      <c r="F20" s="122"/>
      <c r="G20" s="122"/>
      <c r="H20" s="122"/>
      <c r="I20" s="122"/>
    </row>
    <row r="21" spans="1:10">
      <c r="A21" s="1390" t="s">
        <v>531</v>
      </c>
      <c r="B21" s="1371"/>
      <c r="C21" s="1371"/>
      <c r="D21" s="1371"/>
      <c r="E21" s="1371"/>
      <c r="F21" s="1371"/>
      <c r="G21" s="1371"/>
      <c r="H21" s="1371"/>
      <c r="I21" s="1370"/>
    </row>
    <row r="22" spans="1:10" ht="15.75" customHeight="1">
      <c r="A22" s="1386" t="s">
        <v>48</v>
      </c>
      <c r="B22" s="1387" t="s">
        <v>525</v>
      </c>
      <c r="C22" s="1391" t="s">
        <v>526</v>
      </c>
      <c r="D22" s="1391"/>
      <c r="E22" s="1391" t="s">
        <v>527</v>
      </c>
      <c r="F22" s="1387" t="s">
        <v>528</v>
      </c>
      <c r="G22" s="1391" t="s">
        <v>529</v>
      </c>
      <c r="H22" s="1391" t="s">
        <v>24</v>
      </c>
      <c r="I22" s="1392"/>
    </row>
    <row r="23" spans="1:10">
      <c r="A23" s="1386"/>
      <c r="B23" s="1388"/>
      <c r="C23" s="808" t="s">
        <v>532</v>
      </c>
      <c r="D23" s="808" t="s">
        <v>177</v>
      </c>
      <c r="E23" s="1391"/>
      <c r="F23" s="1388"/>
      <c r="G23" s="1391"/>
      <c r="H23" s="808" t="s">
        <v>23</v>
      </c>
      <c r="I23" s="809" t="s">
        <v>8</v>
      </c>
    </row>
    <row r="24" spans="1:10">
      <c r="A24" s="810" t="s">
        <v>580</v>
      </c>
      <c r="B24" s="811" t="s">
        <v>560</v>
      </c>
      <c r="C24" s="812">
        <v>46023</v>
      </c>
      <c r="D24" s="813" t="s">
        <v>530</v>
      </c>
      <c r="E24" s="814">
        <v>46030</v>
      </c>
      <c r="F24" s="815" t="s">
        <v>604</v>
      </c>
      <c r="G24" s="816">
        <v>46039</v>
      </c>
      <c r="H24" s="816">
        <v>46042</v>
      </c>
      <c r="I24" s="816">
        <v>46042</v>
      </c>
    </row>
    <row r="25" spans="1:10">
      <c r="A25" s="810" t="s">
        <v>588</v>
      </c>
      <c r="B25" s="811" t="s">
        <v>591</v>
      </c>
      <c r="C25" s="812">
        <v>46030</v>
      </c>
      <c r="D25" s="817" t="s">
        <v>530</v>
      </c>
      <c r="E25" s="814">
        <v>46037</v>
      </c>
      <c r="F25" s="815" t="s">
        <v>605</v>
      </c>
      <c r="G25" s="816">
        <v>46046</v>
      </c>
      <c r="H25" s="816">
        <v>46049</v>
      </c>
      <c r="I25" s="816">
        <v>46049</v>
      </c>
    </row>
    <row r="26" spans="1:10">
      <c r="A26" s="810" t="s">
        <v>580</v>
      </c>
      <c r="B26" s="811" t="s">
        <v>591</v>
      </c>
      <c r="C26" s="812">
        <v>46037</v>
      </c>
      <c r="D26" s="813" t="s">
        <v>530</v>
      </c>
      <c r="E26" s="814">
        <v>46044</v>
      </c>
      <c r="F26" s="815" t="s">
        <v>606</v>
      </c>
      <c r="G26" s="816">
        <v>46053</v>
      </c>
      <c r="H26" s="816">
        <v>46056</v>
      </c>
      <c r="I26" s="816">
        <v>46056</v>
      </c>
    </row>
    <row r="27" spans="1:10">
      <c r="A27" s="810" t="s">
        <v>588</v>
      </c>
      <c r="B27" s="811" t="s">
        <v>593</v>
      </c>
      <c r="C27" s="812">
        <v>46044</v>
      </c>
      <c r="D27" s="817" t="s">
        <v>530</v>
      </c>
      <c r="E27" s="814">
        <v>46051</v>
      </c>
      <c r="F27" s="815" t="s">
        <v>607</v>
      </c>
      <c r="G27" s="816">
        <v>46060</v>
      </c>
      <c r="H27" s="816">
        <v>46063</v>
      </c>
      <c r="I27" s="816">
        <v>46063</v>
      </c>
    </row>
    <row r="28" spans="1:10">
      <c r="A28" s="810" t="s">
        <v>580</v>
      </c>
      <c r="B28" s="811" t="s">
        <v>593</v>
      </c>
      <c r="C28" s="812">
        <v>46051</v>
      </c>
      <c r="D28" s="813" t="s">
        <v>530</v>
      </c>
      <c r="E28" s="814">
        <v>46058</v>
      </c>
      <c r="F28" s="815" t="s">
        <v>608</v>
      </c>
      <c r="G28" s="816">
        <v>46067</v>
      </c>
      <c r="H28" s="816">
        <v>46070</v>
      </c>
      <c r="I28" s="816">
        <v>46070</v>
      </c>
    </row>
    <row r="29" spans="1:10">
      <c r="A29" s="810" t="s">
        <v>588</v>
      </c>
      <c r="B29" s="811" t="s">
        <v>594</v>
      </c>
      <c r="C29" s="812">
        <v>46058</v>
      </c>
      <c r="D29" s="817" t="s">
        <v>530</v>
      </c>
      <c r="E29" s="814">
        <v>46065</v>
      </c>
      <c r="F29" s="815" t="s">
        <v>609</v>
      </c>
      <c r="G29" s="816">
        <v>46074</v>
      </c>
      <c r="H29" s="816">
        <v>46077</v>
      </c>
      <c r="I29" s="816">
        <v>46077</v>
      </c>
    </row>
    <row r="30" spans="1:10" s="48" customFormat="1">
      <c r="A30" s="810" t="s">
        <v>580</v>
      </c>
      <c r="B30" s="811" t="s">
        <v>594</v>
      </c>
      <c r="C30" s="812">
        <v>46065</v>
      </c>
      <c r="D30" s="813" t="s">
        <v>530</v>
      </c>
      <c r="E30" s="814">
        <v>46072</v>
      </c>
      <c r="F30" s="815" t="s">
        <v>610</v>
      </c>
      <c r="G30" s="816">
        <v>46081</v>
      </c>
      <c r="H30" s="816">
        <v>46084</v>
      </c>
      <c r="I30" s="816">
        <v>46084</v>
      </c>
    </row>
    <row r="31" spans="1:10" ht="15" thickBot="1">
      <c r="A31" s="818" t="s">
        <v>588</v>
      </c>
      <c r="B31" s="819" t="s">
        <v>595</v>
      </c>
      <c r="C31" s="820">
        <v>46072</v>
      </c>
      <c r="D31" s="821" t="s">
        <v>530</v>
      </c>
      <c r="E31" s="822">
        <v>46079</v>
      </c>
      <c r="F31" s="823" t="s">
        <v>611</v>
      </c>
      <c r="G31" s="824">
        <v>46088</v>
      </c>
      <c r="H31" s="824">
        <v>46091</v>
      </c>
      <c r="I31" s="824">
        <v>46091</v>
      </c>
    </row>
    <row r="32" spans="1:10">
      <c r="A32" s="122"/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3" ht="15" thickBo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</row>
    <row r="34" spans="1:13" ht="15" thickBot="1">
      <c r="A34" s="1393" t="s">
        <v>533</v>
      </c>
      <c r="B34" s="1394"/>
      <c r="C34" s="1394"/>
      <c r="D34" s="1394"/>
      <c r="E34" s="1394"/>
      <c r="F34" s="1394"/>
      <c r="G34" s="1394"/>
      <c r="H34" s="1394"/>
      <c r="I34" s="1395"/>
    </row>
    <row r="35" spans="1:13" ht="14.25" customHeight="1">
      <c r="A35" s="1396" t="s">
        <v>48</v>
      </c>
      <c r="B35" s="1397" t="s">
        <v>525</v>
      </c>
      <c r="C35" s="1398" t="s">
        <v>526</v>
      </c>
      <c r="D35" s="1398"/>
      <c r="E35" s="1398" t="s">
        <v>527</v>
      </c>
      <c r="F35" s="1397" t="s">
        <v>528</v>
      </c>
      <c r="G35" s="1398" t="s">
        <v>529</v>
      </c>
      <c r="H35" s="1398" t="s">
        <v>24</v>
      </c>
      <c r="I35" s="1399"/>
    </row>
    <row r="36" spans="1:13">
      <c r="A36" s="1386"/>
      <c r="B36" s="1388"/>
      <c r="C36" s="808" t="s">
        <v>534</v>
      </c>
      <c r="D36" s="808" t="s">
        <v>177</v>
      </c>
      <c r="E36" s="1391"/>
      <c r="F36" s="1388"/>
      <c r="G36" s="1391"/>
      <c r="H36" s="808" t="s">
        <v>4</v>
      </c>
      <c r="I36" s="809" t="s">
        <v>5</v>
      </c>
    </row>
    <row r="37" spans="1:13">
      <c r="A37" s="810" t="s">
        <v>580</v>
      </c>
      <c r="B37" s="811" t="s">
        <v>560</v>
      </c>
      <c r="C37" s="812">
        <v>46023</v>
      </c>
      <c r="D37" s="813" t="s">
        <v>530</v>
      </c>
      <c r="E37" s="814">
        <v>46030</v>
      </c>
      <c r="F37" s="815" t="s">
        <v>612</v>
      </c>
      <c r="G37" s="816">
        <v>46035</v>
      </c>
      <c r="H37" s="816">
        <v>46037</v>
      </c>
      <c r="I37" s="816">
        <v>46037</v>
      </c>
    </row>
    <row r="38" spans="1:13">
      <c r="A38" s="810" t="s">
        <v>588</v>
      </c>
      <c r="B38" s="811" t="s">
        <v>591</v>
      </c>
      <c r="C38" s="812">
        <v>46030</v>
      </c>
      <c r="D38" s="817" t="s">
        <v>530</v>
      </c>
      <c r="E38" s="814">
        <v>46037</v>
      </c>
      <c r="F38" s="815" t="s">
        <v>613</v>
      </c>
      <c r="G38" s="816">
        <v>46042</v>
      </c>
      <c r="H38" s="816">
        <v>46044</v>
      </c>
      <c r="I38" s="816">
        <v>46044</v>
      </c>
    </row>
    <row r="39" spans="1:13">
      <c r="A39" s="810" t="s">
        <v>580</v>
      </c>
      <c r="B39" s="811" t="s">
        <v>591</v>
      </c>
      <c r="C39" s="812">
        <v>46037</v>
      </c>
      <c r="D39" s="813" t="s">
        <v>530</v>
      </c>
      <c r="E39" s="814">
        <v>46044</v>
      </c>
      <c r="F39" s="815" t="s">
        <v>614</v>
      </c>
      <c r="G39" s="816">
        <v>46049</v>
      </c>
      <c r="H39" s="816">
        <v>46051</v>
      </c>
      <c r="I39" s="816">
        <v>46051</v>
      </c>
    </row>
    <row r="40" spans="1:13">
      <c r="A40" s="810" t="s">
        <v>588</v>
      </c>
      <c r="B40" s="811" t="s">
        <v>593</v>
      </c>
      <c r="C40" s="812">
        <v>46044</v>
      </c>
      <c r="D40" s="817" t="s">
        <v>530</v>
      </c>
      <c r="E40" s="814">
        <v>46051</v>
      </c>
      <c r="F40" s="815" t="s">
        <v>615</v>
      </c>
      <c r="G40" s="816">
        <v>46056</v>
      </c>
      <c r="H40" s="816">
        <v>46058</v>
      </c>
      <c r="I40" s="816">
        <v>46058</v>
      </c>
    </row>
    <row r="41" spans="1:13">
      <c r="A41" s="810" t="s">
        <v>580</v>
      </c>
      <c r="B41" s="811" t="s">
        <v>593</v>
      </c>
      <c r="C41" s="812">
        <v>46051</v>
      </c>
      <c r="D41" s="813" t="s">
        <v>530</v>
      </c>
      <c r="E41" s="814">
        <v>46058</v>
      </c>
      <c r="F41" s="815" t="s">
        <v>616</v>
      </c>
      <c r="G41" s="816">
        <v>46063</v>
      </c>
      <c r="H41" s="816">
        <v>46065</v>
      </c>
      <c r="I41" s="816">
        <v>46065</v>
      </c>
    </row>
    <row r="42" spans="1:13">
      <c r="A42" s="810" t="s">
        <v>588</v>
      </c>
      <c r="B42" s="811" t="s">
        <v>594</v>
      </c>
      <c r="C42" s="812">
        <v>46058</v>
      </c>
      <c r="D42" s="817" t="s">
        <v>530</v>
      </c>
      <c r="E42" s="814">
        <v>46065</v>
      </c>
      <c r="F42" s="815" t="s">
        <v>617</v>
      </c>
      <c r="G42" s="816">
        <v>46070</v>
      </c>
      <c r="H42" s="816">
        <v>46072</v>
      </c>
      <c r="I42" s="816">
        <v>46072</v>
      </c>
    </row>
    <row r="43" spans="1:13" s="48" customFormat="1">
      <c r="A43" s="810" t="s">
        <v>580</v>
      </c>
      <c r="B43" s="811" t="s">
        <v>594</v>
      </c>
      <c r="C43" s="812">
        <v>46065</v>
      </c>
      <c r="D43" s="813" t="s">
        <v>530</v>
      </c>
      <c r="E43" s="814">
        <v>46072</v>
      </c>
      <c r="F43" s="825" t="s">
        <v>618</v>
      </c>
      <c r="G43" s="826">
        <v>46077</v>
      </c>
      <c r="H43" s="826">
        <v>46079</v>
      </c>
      <c r="I43" s="826">
        <v>46079</v>
      </c>
      <c r="J43"/>
      <c r="K43"/>
    </row>
    <row r="44" spans="1:13" ht="15" thickBot="1">
      <c r="A44" s="818" t="s">
        <v>588</v>
      </c>
      <c r="B44" s="819" t="s">
        <v>595</v>
      </c>
      <c r="C44" s="820">
        <v>46072</v>
      </c>
      <c r="D44" s="821" t="s">
        <v>530</v>
      </c>
      <c r="E44" s="822">
        <v>46079</v>
      </c>
      <c r="F44" s="827" t="s">
        <v>619</v>
      </c>
      <c r="G44" s="828">
        <v>46084</v>
      </c>
      <c r="H44" s="828">
        <v>46086</v>
      </c>
      <c r="I44" s="828">
        <v>46086</v>
      </c>
    </row>
    <row r="45" spans="1:1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 ht="15" thickBot="1">
      <c r="A46" s="122"/>
      <c r="B46" s="122"/>
      <c r="C46" s="122"/>
      <c r="D46" s="122"/>
      <c r="E46" s="122"/>
      <c r="F46" s="122"/>
      <c r="G46" s="122"/>
      <c r="H46" s="122"/>
      <c r="I46" s="122"/>
    </row>
    <row r="47" spans="1:13">
      <c r="A47" s="1390" t="s">
        <v>535</v>
      </c>
      <c r="B47" s="1371"/>
      <c r="C47" s="1371"/>
      <c r="D47" s="1371"/>
      <c r="E47" s="1371"/>
      <c r="F47" s="1371"/>
      <c r="G47" s="1371"/>
      <c r="H47" s="1370"/>
    </row>
    <row r="48" spans="1:13" ht="18" customHeight="1">
      <c r="A48" s="1386" t="s">
        <v>48</v>
      </c>
      <c r="B48" s="1387" t="s">
        <v>525</v>
      </c>
      <c r="C48" s="1391" t="s">
        <v>526</v>
      </c>
      <c r="D48" s="1391"/>
      <c r="E48" s="1391" t="s">
        <v>527</v>
      </c>
      <c r="F48" s="1387" t="s">
        <v>528</v>
      </c>
      <c r="G48" s="1400" t="s">
        <v>536</v>
      </c>
      <c r="H48" s="1401"/>
    </row>
    <row r="49" spans="1:13" ht="25.5">
      <c r="A49" s="1386"/>
      <c r="B49" s="1388"/>
      <c r="C49" s="808" t="s">
        <v>532</v>
      </c>
      <c r="D49" s="808" t="s">
        <v>177</v>
      </c>
      <c r="E49" s="1391"/>
      <c r="F49" s="1388"/>
      <c r="G49" s="829" t="s">
        <v>537</v>
      </c>
      <c r="H49" s="830" t="s">
        <v>538</v>
      </c>
      <c r="I49" s="48"/>
      <c r="J49" s="48"/>
      <c r="K49" s="48"/>
      <c r="L49" s="48"/>
    </row>
    <row r="50" spans="1:13">
      <c r="A50" s="810" t="s">
        <v>580</v>
      </c>
      <c r="B50" s="811" t="s">
        <v>560</v>
      </c>
      <c r="C50" s="812">
        <v>46023</v>
      </c>
      <c r="D50" s="813" t="s">
        <v>530</v>
      </c>
      <c r="E50" s="814">
        <v>46030</v>
      </c>
      <c r="F50" s="825" t="s">
        <v>620</v>
      </c>
      <c r="G50" s="812">
        <v>46033</v>
      </c>
      <c r="H50" s="831">
        <v>46035</v>
      </c>
    </row>
    <row r="51" spans="1:13">
      <c r="A51" s="810" t="s">
        <v>588</v>
      </c>
      <c r="B51" s="811" t="s">
        <v>591</v>
      </c>
      <c r="C51" s="812">
        <v>46030</v>
      </c>
      <c r="D51" s="817" t="s">
        <v>530</v>
      </c>
      <c r="E51" s="814">
        <v>46037</v>
      </c>
      <c r="F51" s="832" t="s">
        <v>621</v>
      </c>
      <c r="G51" s="812">
        <v>46040</v>
      </c>
      <c r="H51" s="831">
        <v>46042</v>
      </c>
    </row>
    <row r="52" spans="1:13">
      <c r="A52" s="810" t="s">
        <v>580</v>
      </c>
      <c r="B52" s="811" t="s">
        <v>591</v>
      </c>
      <c r="C52" s="812">
        <v>46037</v>
      </c>
      <c r="D52" s="813" t="s">
        <v>530</v>
      </c>
      <c r="E52" s="814">
        <v>46044</v>
      </c>
      <c r="F52" s="832" t="s">
        <v>622</v>
      </c>
      <c r="G52" s="812">
        <v>46047</v>
      </c>
      <c r="H52" s="831">
        <v>46049</v>
      </c>
    </row>
    <row r="53" spans="1:13">
      <c r="A53" s="810" t="s">
        <v>588</v>
      </c>
      <c r="B53" s="811" t="s">
        <v>593</v>
      </c>
      <c r="C53" s="812">
        <v>46044</v>
      </c>
      <c r="D53" s="817" t="s">
        <v>530</v>
      </c>
      <c r="E53" s="814">
        <v>46051</v>
      </c>
      <c r="F53" s="832" t="s">
        <v>623</v>
      </c>
      <c r="G53" s="812">
        <v>46054</v>
      </c>
      <c r="H53" s="831">
        <v>46056</v>
      </c>
    </row>
    <row r="54" spans="1:13">
      <c r="A54" s="810" t="s">
        <v>580</v>
      </c>
      <c r="B54" s="811" t="s">
        <v>593</v>
      </c>
      <c r="C54" s="812">
        <v>46051</v>
      </c>
      <c r="D54" s="813" t="s">
        <v>530</v>
      </c>
      <c r="E54" s="814">
        <v>46058</v>
      </c>
      <c r="F54" s="832" t="s">
        <v>624</v>
      </c>
      <c r="G54" s="812">
        <v>46061</v>
      </c>
      <c r="H54" s="831">
        <v>46063</v>
      </c>
    </row>
    <row r="55" spans="1:13">
      <c r="A55" s="810" t="s">
        <v>588</v>
      </c>
      <c r="B55" s="811" t="s">
        <v>594</v>
      </c>
      <c r="C55" s="812">
        <v>46058</v>
      </c>
      <c r="D55" s="817" t="s">
        <v>530</v>
      </c>
      <c r="E55" s="814">
        <v>46065</v>
      </c>
      <c r="F55" s="832" t="s">
        <v>625</v>
      </c>
      <c r="G55" s="812">
        <v>46068</v>
      </c>
      <c r="H55" s="831">
        <v>46070</v>
      </c>
    </row>
    <row r="56" spans="1:13" s="48" customFormat="1">
      <c r="A56" s="810" t="s">
        <v>580</v>
      </c>
      <c r="B56" s="811" t="s">
        <v>594</v>
      </c>
      <c r="C56" s="812">
        <v>46065</v>
      </c>
      <c r="D56" s="813" t="s">
        <v>530</v>
      </c>
      <c r="E56" s="814">
        <v>46072</v>
      </c>
      <c r="F56" s="832" t="s">
        <v>626</v>
      </c>
      <c r="G56" s="812">
        <v>46075</v>
      </c>
      <c r="H56" s="831">
        <v>46077</v>
      </c>
      <c r="I56"/>
      <c r="J56"/>
      <c r="K56"/>
      <c r="L56"/>
    </row>
    <row r="57" spans="1:13" ht="15" thickBot="1">
      <c r="A57" s="818" t="s">
        <v>588</v>
      </c>
      <c r="B57" s="819" t="s">
        <v>595</v>
      </c>
      <c r="C57" s="820">
        <v>46072</v>
      </c>
      <c r="D57" s="821" t="s">
        <v>530</v>
      </c>
      <c r="E57" s="822">
        <v>46079</v>
      </c>
      <c r="F57" s="833" t="s">
        <v>627</v>
      </c>
      <c r="G57" s="820">
        <v>46082</v>
      </c>
      <c r="H57" s="834">
        <v>46084</v>
      </c>
      <c r="I57" s="122"/>
    </row>
    <row r="58" spans="1:1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>
      <c r="A59" s="142" t="s">
        <v>170</v>
      </c>
      <c r="B59" s="142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zoomScaleNormal="100" workbookViewId="0">
      <selection activeCell="A32" sqref="A32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196" customWidth="1"/>
    <col min="7" max="10" width="16" customWidth="1"/>
  </cols>
  <sheetData>
    <row r="1" spans="1:9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</row>
    <row r="2" spans="1:9" s="7" customFormat="1" ht="18.75">
      <c r="A2" s="1191" t="s">
        <v>161</v>
      </c>
      <c r="B2" s="1191"/>
      <c r="C2" s="1191"/>
      <c r="D2" s="1191"/>
      <c r="E2" s="1191"/>
      <c r="F2" s="1191"/>
      <c r="G2" s="1191"/>
      <c r="H2" s="1191"/>
      <c r="I2" s="1191"/>
    </row>
    <row r="3" spans="1:9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</row>
    <row r="4" spans="1:9" s="101" customFormat="1" ht="24.75" customHeight="1" thickTop="1">
      <c r="A4" s="1402" t="s">
        <v>169</v>
      </c>
      <c r="B4" s="1402"/>
      <c r="C4" s="1402"/>
      <c r="D4" s="1402"/>
      <c r="E4" s="1402"/>
      <c r="F4" s="1402"/>
      <c r="G4" s="1402"/>
      <c r="H4" s="1402"/>
      <c r="I4" s="1402"/>
    </row>
    <row r="5" spans="1:9" s="101" customFormat="1" ht="18.75">
      <c r="A5" s="157" t="s">
        <v>89</v>
      </c>
      <c r="B5" s="157"/>
      <c r="C5" s="215"/>
      <c r="D5" s="19"/>
      <c r="E5" s="260"/>
      <c r="F5" s="261"/>
      <c r="G5" s="7"/>
      <c r="H5" s="260" t="s">
        <v>46</v>
      </c>
      <c r="I5" s="261">
        <f ca="1">TODAY()</f>
        <v>46167</v>
      </c>
    </row>
    <row r="6" spans="1:9" s="101" customFormat="1" ht="12.75">
      <c r="A6" s="157"/>
      <c r="B6" s="157"/>
      <c r="C6" s="215"/>
    </row>
    <row r="7" spans="1:9" s="101" customFormat="1" ht="15" thickBot="1">
      <c r="A7" s="160" t="s">
        <v>281</v>
      </c>
      <c r="B7" s="105"/>
      <c r="C7" s="102"/>
    </row>
    <row r="8" spans="1:9">
      <c r="A8" s="1403" t="s">
        <v>300</v>
      </c>
      <c r="B8" s="1405" t="s">
        <v>81</v>
      </c>
      <c r="C8" s="371" t="s">
        <v>28</v>
      </c>
      <c r="D8" s="1407" t="s">
        <v>24</v>
      </c>
      <c r="E8" s="1407"/>
      <c r="F8" s="1407"/>
      <c r="G8" s="1407"/>
      <c r="H8" s="1407"/>
      <c r="I8" s="1408"/>
    </row>
    <row r="9" spans="1:9" ht="33" customHeight="1">
      <c r="A9" s="1404"/>
      <c r="B9" s="1406"/>
      <c r="C9" s="470" t="s">
        <v>371</v>
      </c>
      <c r="D9" s="470" t="s">
        <v>180</v>
      </c>
      <c r="E9" s="732" t="s">
        <v>7</v>
      </c>
      <c r="F9" s="732" t="s">
        <v>25</v>
      </c>
      <c r="G9" s="732" t="s">
        <v>22</v>
      </c>
      <c r="H9" s="732" t="s">
        <v>5</v>
      </c>
      <c r="I9" s="471" t="s">
        <v>23</v>
      </c>
    </row>
    <row r="10" spans="1:9" ht="18.75" customHeight="1">
      <c r="A10" s="532" t="s">
        <v>423</v>
      </c>
      <c r="B10" s="436" t="s">
        <v>883</v>
      </c>
      <c r="C10" s="1156">
        <v>46169</v>
      </c>
      <c r="D10" s="248">
        <f t="shared" ref="D10:D19" si="0">C10+2</f>
        <v>46171</v>
      </c>
      <c r="E10" s="248">
        <f>D10+5</f>
        <v>46176</v>
      </c>
      <c r="F10" s="248">
        <f>E10</f>
        <v>46176</v>
      </c>
      <c r="G10" s="248">
        <f>F10+1</f>
        <v>46177</v>
      </c>
      <c r="H10" s="248">
        <f>G10+2</f>
        <v>46179</v>
      </c>
      <c r="I10" s="249">
        <f>H10+2</f>
        <v>46181</v>
      </c>
    </row>
    <row r="11" spans="1:9" ht="18.75" customHeight="1">
      <c r="A11" s="532" t="s">
        <v>405</v>
      </c>
      <c r="B11" s="436" t="s">
        <v>884</v>
      </c>
      <c r="C11" s="1156">
        <f>C10+7</f>
        <v>46176</v>
      </c>
      <c r="D11" s="248">
        <f t="shared" si="0"/>
        <v>46178</v>
      </c>
      <c r="E11" s="248">
        <f t="shared" ref="E11:E19" si="1">D11+5</f>
        <v>46183</v>
      </c>
      <c r="F11" s="248">
        <f t="shared" ref="F11:F19" si="2">E11</f>
        <v>46183</v>
      </c>
      <c r="G11" s="248">
        <f t="shared" ref="G11:G19" si="3">F11+1</f>
        <v>46184</v>
      </c>
      <c r="H11" s="248">
        <f t="shared" ref="H11:I14" si="4">H10+7</f>
        <v>46186</v>
      </c>
      <c r="I11" s="249">
        <f t="shared" si="4"/>
        <v>46188</v>
      </c>
    </row>
    <row r="12" spans="1:9" ht="18.75" customHeight="1">
      <c r="A12" s="532" t="s">
        <v>546</v>
      </c>
      <c r="B12" s="253" t="s">
        <v>885</v>
      </c>
      <c r="C12" s="1156">
        <f t="shared" ref="C12:C19" si="5">C11+7</f>
        <v>46183</v>
      </c>
      <c r="D12" s="248">
        <f t="shared" si="0"/>
        <v>46185</v>
      </c>
      <c r="E12" s="248">
        <f t="shared" si="1"/>
        <v>46190</v>
      </c>
      <c r="F12" s="248">
        <f t="shared" si="2"/>
        <v>46190</v>
      </c>
      <c r="G12" s="248">
        <f t="shared" si="3"/>
        <v>46191</v>
      </c>
      <c r="H12" s="248">
        <f t="shared" si="4"/>
        <v>46193</v>
      </c>
      <c r="I12" s="249">
        <f t="shared" si="4"/>
        <v>46195</v>
      </c>
    </row>
    <row r="13" spans="1:9" ht="18.75" customHeight="1">
      <c r="A13" s="532" t="s">
        <v>423</v>
      </c>
      <c r="B13" s="253" t="s">
        <v>886</v>
      </c>
      <c r="C13" s="1156">
        <f t="shared" si="5"/>
        <v>46190</v>
      </c>
      <c r="D13" s="248">
        <f t="shared" si="0"/>
        <v>46192</v>
      </c>
      <c r="E13" s="248">
        <f t="shared" si="1"/>
        <v>46197</v>
      </c>
      <c r="F13" s="248">
        <f>E13</f>
        <v>46197</v>
      </c>
      <c r="G13" s="248">
        <f t="shared" si="3"/>
        <v>46198</v>
      </c>
      <c r="H13" s="248">
        <f t="shared" si="4"/>
        <v>46200</v>
      </c>
      <c r="I13" s="249">
        <f t="shared" si="4"/>
        <v>46202</v>
      </c>
    </row>
    <row r="14" spans="1:9" ht="18.75" customHeight="1">
      <c r="A14" s="532" t="s">
        <v>405</v>
      </c>
      <c r="B14" s="253" t="s">
        <v>887</v>
      </c>
      <c r="C14" s="1156">
        <f t="shared" si="5"/>
        <v>46197</v>
      </c>
      <c r="D14" s="248">
        <f t="shared" si="0"/>
        <v>46199</v>
      </c>
      <c r="E14" s="248">
        <f t="shared" si="1"/>
        <v>46204</v>
      </c>
      <c r="F14" s="248">
        <f t="shared" si="2"/>
        <v>46204</v>
      </c>
      <c r="G14" s="248">
        <f t="shared" si="3"/>
        <v>46205</v>
      </c>
      <c r="H14" s="248">
        <f t="shared" si="4"/>
        <v>46207</v>
      </c>
      <c r="I14" s="249">
        <f t="shared" si="4"/>
        <v>46209</v>
      </c>
    </row>
    <row r="15" spans="1:9" ht="18.75" customHeight="1">
      <c r="A15" s="1111" t="s">
        <v>546</v>
      </c>
      <c r="B15" s="1112" t="s">
        <v>888</v>
      </c>
      <c r="C15" s="1156">
        <f t="shared" si="5"/>
        <v>46204</v>
      </c>
      <c r="D15" s="248">
        <f t="shared" ref="D15:D18" si="6">C15+2</f>
        <v>46206</v>
      </c>
      <c r="E15" s="248">
        <f t="shared" ref="E15:E18" si="7">D15+5</f>
        <v>46211</v>
      </c>
      <c r="F15" s="248">
        <f t="shared" ref="F15:F18" si="8">E15</f>
        <v>46211</v>
      </c>
      <c r="G15" s="248">
        <f t="shared" ref="G15:G18" si="9">F15+1</f>
        <v>46212</v>
      </c>
      <c r="H15" s="248">
        <f t="shared" ref="H15:I15" si="10">H14+7</f>
        <v>46214</v>
      </c>
      <c r="I15" s="249">
        <f t="shared" si="10"/>
        <v>46216</v>
      </c>
    </row>
    <row r="16" spans="1:9" ht="18.75" customHeight="1">
      <c r="A16" s="1111" t="s">
        <v>423</v>
      </c>
      <c r="B16" s="1112" t="s">
        <v>889</v>
      </c>
      <c r="C16" s="1156">
        <f t="shared" si="5"/>
        <v>46211</v>
      </c>
      <c r="D16" s="248">
        <f t="shared" si="6"/>
        <v>46213</v>
      </c>
      <c r="E16" s="248">
        <f t="shared" si="7"/>
        <v>46218</v>
      </c>
      <c r="F16" s="248">
        <f t="shared" si="8"/>
        <v>46218</v>
      </c>
      <c r="G16" s="248">
        <f t="shared" si="9"/>
        <v>46219</v>
      </c>
      <c r="H16" s="248">
        <f t="shared" ref="H16:I16" si="11">H15+7</f>
        <v>46221</v>
      </c>
      <c r="I16" s="249">
        <f t="shared" si="11"/>
        <v>46223</v>
      </c>
    </row>
    <row r="17" spans="1:9" ht="18.75" customHeight="1">
      <c r="A17" s="532" t="s">
        <v>405</v>
      </c>
      <c r="B17" s="436" t="s">
        <v>890</v>
      </c>
      <c r="C17" s="1156">
        <f t="shared" si="5"/>
        <v>46218</v>
      </c>
      <c r="D17" s="248">
        <f t="shared" si="6"/>
        <v>46220</v>
      </c>
      <c r="E17" s="248">
        <f t="shared" si="7"/>
        <v>46225</v>
      </c>
      <c r="F17" s="248">
        <f t="shared" si="8"/>
        <v>46225</v>
      </c>
      <c r="G17" s="248">
        <f t="shared" si="9"/>
        <v>46226</v>
      </c>
      <c r="H17" s="248">
        <f t="shared" ref="H17:I17" si="12">H16+7</f>
        <v>46228</v>
      </c>
      <c r="I17" s="249">
        <f t="shared" si="12"/>
        <v>46230</v>
      </c>
    </row>
    <row r="18" spans="1:9" ht="18.75" customHeight="1">
      <c r="A18" s="532" t="s">
        <v>546</v>
      </c>
      <c r="B18" s="253" t="s">
        <v>891</v>
      </c>
      <c r="C18" s="1156">
        <f t="shared" si="5"/>
        <v>46225</v>
      </c>
      <c r="D18" s="248">
        <f t="shared" si="6"/>
        <v>46227</v>
      </c>
      <c r="E18" s="248">
        <f t="shared" si="7"/>
        <v>46232</v>
      </c>
      <c r="F18" s="248">
        <f t="shared" si="8"/>
        <v>46232</v>
      </c>
      <c r="G18" s="248">
        <f t="shared" si="9"/>
        <v>46233</v>
      </c>
      <c r="H18" s="248">
        <f t="shared" ref="H18:I18" si="13">H17+7</f>
        <v>46235</v>
      </c>
      <c r="I18" s="249">
        <f t="shared" si="13"/>
        <v>46237</v>
      </c>
    </row>
    <row r="19" spans="1:9" ht="18.75" customHeight="1" thickBot="1">
      <c r="A19" s="438" t="s">
        <v>423</v>
      </c>
      <c r="B19" s="254" t="s">
        <v>892</v>
      </c>
      <c r="C19" s="1157">
        <f t="shared" si="5"/>
        <v>46232</v>
      </c>
      <c r="D19" s="250">
        <f t="shared" si="0"/>
        <v>46234</v>
      </c>
      <c r="E19" s="250">
        <f t="shared" si="1"/>
        <v>46239</v>
      </c>
      <c r="F19" s="250">
        <f t="shared" si="2"/>
        <v>46239</v>
      </c>
      <c r="G19" s="250">
        <f t="shared" si="3"/>
        <v>46240</v>
      </c>
      <c r="H19" s="250">
        <f t="shared" ref="H19:I19" si="14">H18+7</f>
        <v>46242</v>
      </c>
      <c r="I19" s="469">
        <f t="shared" si="14"/>
        <v>46244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14"/>
      <c r="B24" s="214"/>
      <c r="D24"/>
      <c r="E24"/>
      <c r="F24"/>
    </row>
    <row r="25" spans="1:9">
      <c r="A25" s="214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8:A9"/>
    <mergeCell ref="B8:B9"/>
    <mergeCell ref="D8:I8"/>
  </mergeCells>
  <hyperlinks>
    <hyperlink ref="A5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J168"/>
  <sheetViews>
    <sheetView zoomScale="130" zoomScaleNormal="130" workbookViewId="0">
      <pane ySplit="5" topLeftCell="A6" activePane="bottomLeft" state="frozen"/>
      <selection activeCell="A18" sqref="A18"/>
      <selection pane="bottomLeft" activeCell="A83" sqref="A83"/>
    </sheetView>
  </sheetViews>
  <sheetFormatPr defaultRowHeight="15" customHeight="1"/>
  <cols>
    <col min="1" max="1" width="17.85546875" style="51" customWidth="1"/>
    <col min="2" max="2" width="10.85546875" style="483" customWidth="1"/>
    <col min="3" max="3" width="7" style="59" customWidth="1"/>
    <col min="4" max="15" width="6.42578125" style="51" customWidth="1"/>
    <col min="16" max="16" width="10.28515625" style="51" customWidth="1"/>
    <col min="17" max="17" width="7" style="51" customWidth="1"/>
    <col min="18" max="18" width="7.85546875" style="499" customWidth="1"/>
    <col min="19" max="16384" width="9.140625" style="51"/>
  </cols>
  <sheetData>
    <row r="1" spans="1:35" ht="15" hidden="1" customHeight="1"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  <c r="O1" s="1410"/>
      <c r="P1" s="1410"/>
      <c r="Q1" s="1410"/>
      <c r="R1" s="1410"/>
    </row>
    <row r="2" spans="1:35" ht="18" customHeight="1">
      <c r="A2" s="1411" t="s">
        <v>0</v>
      </c>
      <c r="B2" s="1411"/>
      <c r="C2" s="1411"/>
      <c r="D2" s="1411"/>
      <c r="E2" s="1411"/>
      <c r="F2" s="1411"/>
      <c r="G2" s="1411"/>
      <c r="H2" s="1411"/>
      <c r="I2" s="1411"/>
      <c r="J2" s="1411"/>
      <c r="K2" s="1411"/>
      <c r="L2" s="1411"/>
      <c r="M2" s="1411"/>
      <c r="N2" s="1411"/>
      <c r="O2" s="1411"/>
      <c r="P2" s="1411"/>
      <c r="Q2" s="1411"/>
      <c r="R2" s="1411"/>
    </row>
    <row r="3" spans="1:35" s="52" customFormat="1" ht="15" customHeight="1">
      <c r="A3" s="1409" t="s">
        <v>216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497"/>
      <c r="T3" s="497"/>
      <c r="U3" s="497"/>
      <c r="V3" s="497"/>
      <c r="W3" s="497"/>
      <c r="X3" s="497"/>
      <c r="Y3" s="497"/>
      <c r="Z3" s="497"/>
    </row>
    <row r="4" spans="1:35" ht="15" customHeight="1" thickBot="1">
      <c r="A4" s="53" t="s">
        <v>89</v>
      </c>
      <c r="B4" s="479"/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362" t="s">
        <v>46</v>
      </c>
      <c r="P4" s="363">
        <f ca="1">TODAY()</f>
        <v>46167</v>
      </c>
      <c r="Q4" s="203"/>
      <c r="R4" s="1114"/>
      <c r="S4" s="497"/>
      <c r="T4" s="497"/>
      <c r="U4" s="497"/>
      <c r="V4" s="497"/>
      <c r="W4" s="497"/>
      <c r="X4" s="497"/>
      <c r="Y4" s="497"/>
      <c r="Z4" s="497"/>
    </row>
    <row r="5" spans="1:35" s="56" customFormat="1" ht="15" customHeight="1" thickBot="1">
      <c r="A5" s="533" t="s">
        <v>1</v>
      </c>
      <c r="B5" s="534" t="s">
        <v>2</v>
      </c>
      <c r="C5" s="535" t="s">
        <v>3</v>
      </c>
      <c r="D5" s="536" t="s">
        <v>4</v>
      </c>
      <c r="E5" s="536" t="s">
        <v>5</v>
      </c>
      <c r="F5" s="536" t="s">
        <v>15</v>
      </c>
      <c r="G5" s="536" t="s">
        <v>6</v>
      </c>
      <c r="H5" s="536" t="s">
        <v>49</v>
      </c>
      <c r="I5" s="536" t="s">
        <v>8</v>
      </c>
      <c r="J5" s="536" t="s">
        <v>13</v>
      </c>
      <c r="K5" s="536" t="s">
        <v>12</v>
      </c>
      <c r="L5" s="536" t="s">
        <v>14</v>
      </c>
      <c r="M5" s="536" t="s">
        <v>9</v>
      </c>
      <c r="N5" s="536" t="s">
        <v>137</v>
      </c>
      <c r="O5" s="537" t="s">
        <v>138</v>
      </c>
      <c r="P5" s="1412" t="s">
        <v>114</v>
      </c>
      <c r="Q5" s="1412"/>
      <c r="R5" s="1113" t="s">
        <v>10</v>
      </c>
      <c r="S5" s="497"/>
      <c r="T5" s="497"/>
      <c r="U5" s="497"/>
      <c r="V5" s="497"/>
      <c r="W5" s="497"/>
      <c r="X5" s="497"/>
      <c r="Y5" s="497"/>
      <c r="Z5" s="497"/>
    </row>
    <row r="6" spans="1:35" s="208" customFormat="1" ht="15" customHeight="1">
      <c r="A6" s="368" t="str">
        <f>INDEX(WH!$B$9:$B$48,MATCH(C6,WH!$K$9:$K$48,0),1)</f>
        <v>WAN HAI 368</v>
      </c>
      <c r="B6" s="480" t="str">
        <f>IF(INDEX(WH!$K$9:$K$48, MATCH(C6, WH!$K$9:$K$48, 0)) = C6, INDEX(WH!$C$9:$C$48, MATCH(C6, WH!$K$9:$K$48, 0)), INDEX(WH!$B$9:$B$48, MATCH(C6, WH!$K$9:$K$48, 0)))&amp; TEXT(INDEX(WH!$D$9:$D$48, MATCH(C6, WH!$K$9:$K$48, 0)), "00#")</f>
        <v>N036</v>
      </c>
      <c r="C6" s="365">
        <v>46167</v>
      </c>
      <c r="D6" s="366">
        <f>C6+7</f>
        <v>46174</v>
      </c>
      <c r="E6" s="366">
        <f>C6+8</f>
        <v>46175</v>
      </c>
      <c r="F6" s="366">
        <f>C6+10</f>
        <v>46177</v>
      </c>
      <c r="G6" s="364">
        <f>C6+10</f>
        <v>46177</v>
      </c>
      <c r="H6" s="364">
        <f>C6+11</f>
        <v>46178</v>
      </c>
      <c r="I6" s="366" t="s">
        <v>11</v>
      </c>
      <c r="J6" s="366" t="s">
        <v>11</v>
      </c>
      <c r="K6" s="366" t="s">
        <v>11</v>
      </c>
      <c r="L6" s="366" t="s">
        <v>11</v>
      </c>
      <c r="M6" s="366" t="s">
        <v>11</v>
      </c>
      <c r="N6" s="366" t="s">
        <v>11</v>
      </c>
      <c r="O6" s="366" t="s">
        <v>11</v>
      </c>
      <c r="P6" s="367">
        <v>0.70833333333333337</v>
      </c>
      <c r="Q6" s="366">
        <f>C6-2</f>
        <v>46165</v>
      </c>
      <c r="R6" s="369" t="s">
        <v>755</v>
      </c>
      <c r="S6" s="58"/>
      <c r="T6" s="58"/>
      <c r="U6" s="58"/>
      <c r="V6" s="58"/>
      <c r="W6" s="58"/>
      <c r="X6" s="58"/>
      <c r="Y6" s="58"/>
      <c r="Z6" s="58"/>
      <c r="AA6" s="238"/>
      <c r="AB6" s="238"/>
      <c r="AC6" s="238"/>
      <c r="AD6" s="238"/>
      <c r="AE6" s="238"/>
      <c r="AF6" s="238"/>
      <c r="AG6" s="238"/>
      <c r="AH6" s="238"/>
      <c r="AI6" s="238"/>
    </row>
    <row r="7" spans="1:35" s="529" customFormat="1" ht="15" customHeight="1">
      <c r="A7" s="524" t="str">
        <f>IFERROR(INDEX(EVR!$A$9:$A$18,MATCH(GENERAL!C7,EVR!$C$9:$C$18,0),1),"")</f>
        <v>EVER WARM</v>
      </c>
      <c r="B7" s="480" t="str">
        <f>IFERROR(IF(VLOOKUP(A7, EVR!$A$9:$B$18, 2, 0)=0, "", VLOOKUP(A7, EVR!$A$9:$B$18, 2, 0)), "")</f>
        <v>1742-011N</v>
      </c>
      <c r="C7" s="501">
        <f t="shared" ref="C7:C13" si="0">$C$6+2</f>
        <v>46169</v>
      </c>
      <c r="D7" s="525" t="s">
        <v>11</v>
      </c>
      <c r="E7" s="525" t="s">
        <v>11</v>
      </c>
      <c r="F7" s="526">
        <f>C7+11</f>
        <v>46180</v>
      </c>
      <c r="G7" s="526">
        <f>C7+9</f>
        <v>46178</v>
      </c>
      <c r="H7" s="526">
        <f>C7+8</f>
        <v>46177</v>
      </c>
      <c r="I7" s="525" t="s">
        <v>11</v>
      </c>
      <c r="J7" s="525" t="s">
        <v>11</v>
      </c>
      <c r="K7" s="525" t="s">
        <v>11</v>
      </c>
      <c r="L7" s="526">
        <f>C7+10</f>
        <v>46179</v>
      </c>
      <c r="M7" s="525" t="s">
        <v>11</v>
      </c>
      <c r="N7" s="525" t="s">
        <v>11</v>
      </c>
      <c r="O7" s="526">
        <f>C7+10</f>
        <v>46179</v>
      </c>
      <c r="P7" s="527">
        <v>0.70833333333333337</v>
      </c>
      <c r="Q7" s="525">
        <f>C7-1</f>
        <v>46168</v>
      </c>
      <c r="R7" s="369" t="s">
        <v>135</v>
      </c>
      <c r="S7" s="58"/>
      <c r="T7" s="58"/>
      <c r="U7" s="58"/>
      <c r="V7" s="58"/>
      <c r="W7" s="58"/>
      <c r="X7" s="58"/>
      <c r="Y7" s="58"/>
      <c r="Z7" s="58"/>
      <c r="AA7" s="528"/>
      <c r="AB7" s="528"/>
      <c r="AC7" s="528"/>
      <c r="AD7" s="528"/>
      <c r="AE7" s="528"/>
      <c r="AF7" s="528"/>
      <c r="AG7" s="528"/>
      <c r="AH7" s="528"/>
      <c r="AI7" s="528"/>
    </row>
    <row r="8" spans="1:35" s="208" customFormat="1" ht="15" customHeight="1">
      <c r="A8" s="368" t="str">
        <f>IFERROR(INDEX(EVR!$A$25:$A$34,MATCH(GENERAL!C8,EVR!$C$25:$C$34,0),1),"")</f>
        <v>EVER CENTER</v>
      </c>
      <c r="B8" s="480" t="str">
        <f>IFERROR(IF(VLOOKUP(A8, EVR!$A$25:$B$34, 2, 0)=0, "", VLOOKUP(A8, EVR!$A$25:$B$34, 2, 0)), "")</f>
        <v>0372-082N</v>
      </c>
      <c r="C8" s="501">
        <f t="shared" si="0"/>
        <v>46169</v>
      </c>
      <c r="D8" s="364">
        <f>C8+8</f>
        <v>46177</v>
      </c>
      <c r="E8" s="364">
        <f>C8+8</f>
        <v>46177</v>
      </c>
      <c r="F8" s="366" t="s">
        <v>11</v>
      </c>
      <c r="G8" s="366" t="s">
        <v>11</v>
      </c>
      <c r="H8" s="366" t="s">
        <v>11</v>
      </c>
      <c r="I8" s="366" t="s">
        <v>11</v>
      </c>
      <c r="J8" s="364">
        <f>C8+11</f>
        <v>46180</v>
      </c>
      <c r="K8" s="366" t="s">
        <v>11</v>
      </c>
      <c r="L8" s="366" t="s">
        <v>11</v>
      </c>
      <c r="M8" s="366" t="s">
        <v>11</v>
      </c>
      <c r="N8" s="366" t="s">
        <v>11</v>
      </c>
      <c r="O8" s="366" t="s">
        <v>11</v>
      </c>
      <c r="P8" s="367">
        <v>0.125</v>
      </c>
      <c r="Q8" s="366">
        <f>C8</f>
        <v>46169</v>
      </c>
      <c r="R8" s="369" t="s">
        <v>135</v>
      </c>
      <c r="S8" s="58"/>
      <c r="T8" s="58"/>
      <c r="U8" s="58"/>
      <c r="V8" s="58"/>
      <c r="W8" s="58"/>
      <c r="X8" s="58"/>
      <c r="Y8" s="58"/>
      <c r="Z8" s="58"/>
      <c r="AA8" s="239"/>
      <c r="AB8" s="239"/>
      <c r="AC8" s="239"/>
      <c r="AD8" s="239"/>
      <c r="AE8" s="239"/>
      <c r="AF8" s="239"/>
      <c r="AG8" s="239"/>
      <c r="AH8" s="239"/>
      <c r="AI8" s="239"/>
    </row>
    <row r="9" spans="1:35" s="208" customFormat="1" ht="15" customHeight="1">
      <c r="A9" s="368" t="str">
        <f>IFERROR(INDEX('KMTC 1'!$B$10:$B$49,MATCH(C9,'KMTC 1'!$D$10:$D$49,0),1),"")</f>
        <v>SAWASDEE RIGEL</v>
      </c>
      <c r="B9" s="480" t="str">
        <f>IFERROR(IF(VLOOKUP(A9, 'KMTC 1'!$B$10:$C$49, 2, 0)=0, "", VLOOKUP(A9, 'KMTC 1'!$B$10:$C$49, 2, 0)), "")</f>
        <v>2604N</v>
      </c>
      <c r="C9" s="501">
        <v>46170</v>
      </c>
      <c r="D9" s="366" t="s">
        <v>11</v>
      </c>
      <c r="E9" s="366" t="s">
        <v>11</v>
      </c>
      <c r="F9" s="366" t="s">
        <v>11</v>
      </c>
      <c r="G9" s="366" t="s">
        <v>11</v>
      </c>
      <c r="H9" s="366" t="s">
        <v>11</v>
      </c>
      <c r="I9" s="366" t="s">
        <v>11</v>
      </c>
      <c r="J9" s="366" t="s">
        <v>11</v>
      </c>
      <c r="K9" s="366">
        <f>C9+15</f>
        <v>46185</v>
      </c>
      <c r="L9" s="366" t="s">
        <v>11</v>
      </c>
      <c r="M9" s="366">
        <f>C9+15</f>
        <v>46185</v>
      </c>
      <c r="N9" s="366" t="s">
        <v>11</v>
      </c>
      <c r="O9" s="366" t="s">
        <v>11</v>
      </c>
      <c r="P9" s="367">
        <v>0.83333333333333337</v>
      </c>
      <c r="Q9" s="366">
        <f>C9-1</f>
        <v>46169</v>
      </c>
      <c r="R9" s="369" t="s">
        <v>791</v>
      </c>
      <c r="S9" s="58"/>
      <c r="T9" s="58"/>
      <c r="U9" s="58"/>
      <c r="V9" s="58"/>
      <c r="W9" s="58"/>
      <c r="X9" s="58"/>
      <c r="Y9" s="58"/>
      <c r="Z9" s="58"/>
      <c r="AA9" s="238"/>
      <c r="AB9" s="238"/>
      <c r="AC9" s="238"/>
      <c r="AD9" s="238"/>
      <c r="AE9" s="238"/>
      <c r="AF9" s="238"/>
      <c r="AG9" s="238"/>
      <c r="AH9" s="238"/>
      <c r="AI9" s="238"/>
    </row>
    <row r="10" spans="1:35" s="208" customFormat="1" ht="15" customHeight="1">
      <c r="A10" s="368" t="str">
        <f>IFERROR(INDEX('ONE JID'!$A$9:$A$17,MATCH(GENERAL!C10,'ONE JID'!$C$9:$C$17,0),1),"")</f>
        <v>BLANK</v>
      </c>
      <c r="B10" s="480" t="str">
        <f>IFERROR(IF(VLOOKUP(A10, 'ONE JID'!$A$9:$B$17, 2, 0)=0, "", VLOOKUP(A10, 'ONE JID'!$A$9:$B$17, 2, 0)), "")</f>
        <v/>
      </c>
      <c r="C10" s="501">
        <f t="shared" si="0"/>
        <v>46169</v>
      </c>
      <c r="D10" s="366" t="s">
        <v>11</v>
      </c>
      <c r="E10" s="364">
        <f>C10+8</f>
        <v>46177</v>
      </c>
      <c r="F10" s="364">
        <f>C10+14</f>
        <v>46183</v>
      </c>
      <c r="G10" s="366">
        <f>C10+11</f>
        <v>46180</v>
      </c>
      <c r="H10" s="366">
        <f>C10+10</f>
        <v>46179</v>
      </c>
      <c r="I10" s="366" t="s">
        <v>11</v>
      </c>
      <c r="J10" s="366" t="s">
        <v>11</v>
      </c>
      <c r="K10" s="366" t="s">
        <v>11</v>
      </c>
      <c r="L10" s="366">
        <f>C10+12</f>
        <v>46181</v>
      </c>
      <c r="M10" s="366" t="s">
        <v>11</v>
      </c>
      <c r="N10" s="366" t="s">
        <v>11</v>
      </c>
      <c r="O10" s="364">
        <f>C10+13</f>
        <v>46182</v>
      </c>
      <c r="P10" s="367">
        <v>0.25</v>
      </c>
      <c r="Q10" s="366">
        <f>C10-1</f>
        <v>46168</v>
      </c>
      <c r="R10" s="369" t="s">
        <v>792</v>
      </c>
      <c r="S10" s="58"/>
      <c r="T10" s="58"/>
      <c r="U10" s="58"/>
      <c r="V10" s="58"/>
      <c r="W10" s="58"/>
      <c r="X10" s="58"/>
      <c r="Y10" s="58"/>
      <c r="Z10" s="5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 s="208" customFormat="1" ht="15" customHeight="1">
      <c r="A11" s="368" t="str">
        <f>IFERROR(INDEX(SITC!$A$28:$A$34,MATCH(GENERAL!C11,SITC!$C$28:$C$34,0),1),"")</f>
        <v>SITC HAINAN</v>
      </c>
      <c r="B11" s="480" t="str">
        <f>IFERROR(IF(VLOOKUP(A11,SITC!$A$28:$B$34, 2, 0)=0, "", VLOOKUP(A11, SITC!$A$28:$B$34, 2, 0)), "")</f>
        <v>2615N</v>
      </c>
      <c r="C11" s="501">
        <f t="shared" si="0"/>
        <v>46169</v>
      </c>
      <c r="D11" s="366" t="s">
        <v>11</v>
      </c>
      <c r="E11" s="366" t="s">
        <v>11</v>
      </c>
      <c r="F11" s="366">
        <f>C11+11</f>
        <v>46180</v>
      </c>
      <c r="G11" s="366">
        <f>C11+9</f>
        <v>46178</v>
      </c>
      <c r="H11" s="366">
        <f>C11+8</f>
        <v>46177</v>
      </c>
      <c r="I11" s="366" t="s">
        <v>11</v>
      </c>
      <c r="J11" s="366" t="s">
        <v>11</v>
      </c>
      <c r="K11" s="366" t="s">
        <v>11</v>
      </c>
      <c r="L11" s="366" t="s">
        <v>11</v>
      </c>
      <c r="M11" s="366" t="s">
        <v>11</v>
      </c>
      <c r="N11" s="366" t="s">
        <v>11</v>
      </c>
      <c r="O11" s="366" t="s">
        <v>11</v>
      </c>
      <c r="P11" s="367">
        <v>0.70833333333333337</v>
      </c>
      <c r="Q11" s="366">
        <f>C11-1</f>
        <v>46168</v>
      </c>
      <c r="R11" s="369" t="s">
        <v>750</v>
      </c>
      <c r="S11" s="58"/>
      <c r="T11" s="58"/>
      <c r="U11" s="58"/>
      <c r="V11" s="58"/>
      <c r="W11" s="58"/>
      <c r="X11" s="58"/>
      <c r="Y11" s="58"/>
      <c r="Z11" s="58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5" s="208" customFormat="1" ht="15" customHeight="1">
      <c r="A12" s="368" t="str">
        <f>IFERROR(INDEX(SITC!$A$46:$A$52,MATCH(C12,SITC!$C$46:$C$52,0),1),"")</f>
        <v>ZHONG GU NAN HAI</v>
      </c>
      <c r="B12" s="480" t="str">
        <f>IFERROR(IF(VLOOKUP(A12, SITC!$A$46:$C$52, 2, 0)=0, "", VLOOKUP(A12, SITC!$A$46:$C$52, 2, 0)), "")</f>
        <v>2619N</v>
      </c>
      <c r="C12" s="501">
        <f t="shared" si="0"/>
        <v>46169</v>
      </c>
      <c r="D12" s="1158">
        <f>C12+8</f>
        <v>46177</v>
      </c>
      <c r="E12" s="1158">
        <f>C12+9</f>
        <v>46178</v>
      </c>
      <c r="F12" s="366" t="s">
        <v>11</v>
      </c>
      <c r="G12" s="366" t="s">
        <v>11</v>
      </c>
      <c r="H12" s="366" t="s">
        <v>11</v>
      </c>
      <c r="I12" s="366" t="s">
        <v>11</v>
      </c>
      <c r="J12" s="364">
        <f>C12+7</f>
        <v>46176</v>
      </c>
      <c r="K12" s="366" t="s">
        <v>11</v>
      </c>
      <c r="L12" s="366" t="s">
        <v>11</v>
      </c>
      <c r="M12" s="366" t="s">
        <v>11</v>
      </c>
      <c r="N12" s="366" t="s">
        <v>11</v>
      </c>
      <c r="O12" s="366" t="s">
        <v>11</v>
      </c>
      <c r="P12" s="1000">
        <v>0.5</v>
      </c>
      <c r="Q12" s="999">
        <f>C12-1</f>
        <v>46168</v>
      </c>
      <c r="R12" s="369" t="s">
        <v>751</v>
      </c>
      <c r="S12" s="58"/>
      <c r="T12" s="58"/>
      <c r="U12" s="58"/>
      <c r="V12" s="58"/>
      <c r="W12" s="58"/>
      <c r="X12" s="58"/>
      <c r="Y12" s="58"/>
      <c r="Z12" s="58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5" s="208" customFormat="1" ht="15" customHeight="1">
      <c r="A13" s="368" t="str">
        <f>IFERROR(INDEX(TSL!$A$10:$A$23,MATCH(C13,TSL!$C$10:$C$23,0),1),"")</f>
        <v>SLIDE 1 WEEK</v>
      </c>
      <c r="B13" s="480" t="str">
        <f>IFERROR(IF(VLOOKUP(A13, TSL!$A$10:$B$23, 2, 0)=0, "", VLOOKUP(A13, TSL!$A$10:$B$23, 2, 0)), "")</f>
        <v/>
      </c>
      <c r="C13" s="501">
        <f t="shared" si="0"/>
        <v>46169</v>
      </c>
      <c r="D13" s="366" t="s">
        <v>11</v>
      </c>
      <c r="E13" s="366" t="s">
        <v>11</v>
      </c>
      <c r="F13" s="366" t="s">
        <v>11</v>
      </c>
      <c r="G13" s="366" t="s">
        <v>11</v>
      </c>
      <c r="H13" s="366" t="s">
        <v>11</v>
      </c>
      <c r="I13" s="364">
        <f>C13+9</f>
        <v>46178</v>
      </c>
      <c r="J13" s="489">
        <f>C13+8</f>
        <v>46177</v>
      </c>
      <c r="K13" s="366" t="s">
        <v>11</v>
      </c>
      <c r="L13" s="366" t="s">
        <v>11</v>
      </c>
      <c r="M13" s="366" t="s">
        <v>11</v>
      </c>
      <c r="N13" s="366" t="s">
        <v>11</v>
      </c>
      <c r="O13" s="366" t="s">
        <v>11</v>
      </c>
      <c r="P13" s="503">
        <v>0.20833333333333334</v>
      </c>
      <c r="Q13" s="502">
        <f>C13+1</f>
        <v>46170</v>
      </c>
      <c r="R13" s="504" t="s">
        <v>17</v>
      </c>
      <c r="S13" s="58"/>
      <c r="T13" s="58"/>
      <c r="U13" s="58"/>
      <c r="V13" s="58"/>
      <c r="W13" s="58"/>
      <c r="X13" s="58"/>
      <c r="Y13" s="58"/>
      <c r="Z13" s="58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5" s="208" customFormat="1" ht="15" customHeight="1">
      <c r="A14" s="368" t="str">
        <f>IFERROR(INDEX(CNC!$A$11:$A$20,MATCH(C14,CNC!$C$11:$C$20,0),1),"")</f>
        <v>CNC BANGKOK</v>
      </c>
      <c r="B14" s="480" t="str">
        <f>IFERROR(IF(VLOOKUP(A14, CNC!$A$11:$B$20, 2, 0)=0, "", VLOOKUP(A14, CNC!$A$11:$B$20, 2, 0)), "")</f>
        <v>0CG72N1NC</v>
      </c>
      <c r="C14" s="501">
        <f>$C$6+3</f>
        <v>46170</v>
      </c>
      <c r="D14" s="366" t="s">
        <v>11</v>
      </c>
      <c r="E14" s="489">
        <f>C14+9</f>
        <v>46179</v>
      </c>
      <c r="F14" s="489">
        <f>C14+8</f>
        <v>46178</v>
      </c>
      <c r="G14" s="489">
        <f>C14+7</f>
        <v>46177</v>
      </c>
      <c r="H14" s="489">
        <f>C14+6</f>
        <v>46176</v>
      </c>
      <c r="I14" s="502" t="s">
        <v>11</v>
      </c>
      <c r="J14" s="502" t="s">
        <v>11</v>
      </c>
      <c r="K14" s="502" t="s">
        <v>11</v>
      </c>
      <c r="L14" s="502" t="s">
        <v>11</v>
      </c>
      <c r="M14" s="502" t="s">
        <v>11</v>
      </c>
      <c r="N14" s="502" t="s">
        <v>11</v>
      </c>
      <c r="O14" s="502" t="s">
        <v>11</v>
      </c>
      <c r="P14" s="503">
        <v>0.66666666666666663</v>
      </c>
      <c r="Q14" s="502">
        <f>C14-1</f>
        <v>46169</v>
      </c>
      <c r="R14" s="504" t="s">
        <v>252</v>
      </c>
      <c r="S14" s="58"/>
      <c r="T14" s="58"/>
      <c r="U14" s="58"/>
      <c r="V14" s="58"/>
      <c r="W14" s="58"/>
      <c r="X14" s="58"/>
      <c r="Y14" s="58"/>
      <c r="Z14" s="58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5" s="208" customFormat="1" ht="15" customHeight="1">
      <c r="A15" s="368" t="str">
        <f>IFERROR(INDEX(CNC!$A$31:$A$40,MATCH(C15,CNC!$C$31:$C$40,0),1),"")</f>
        <v>LI DA WANG</v>
      </c>
      <c r="B15" s="480" t="str">
        <f>IFERROR(IF(VLOOKUP(A15, CNC!$A$31:$B$40, 2, 0)=0, "", VLOOKUP(A15, CNC!$A$31:$B$40, 2, 0)), "")</f>
        <v>0QINUN1NC</v>
      </c>
      <c r="C15" s="501">
        <f>$C$6+4</f>
        <v>46171</v>
      </c>
      <c r="D15" s="366" t="s">
        <v>11</v>
      </c>
      <c r="E15" s="366" t="s">
        <v>11</v>
      </c>
      <c r="F15" s="489">
        <f>C15+11</f>
        <v>46182</v>
      </c>
      <c r="G15" s="489">
        <f>C15+10</f>
        <v>46181</v>
      </c>
      <c r="H15" s="489">
        <f>C15+9</f>
        <v>46180</v>
      </c>
      <c r="I15" s="502" t="s">
        <v>11</v>
      </c>
      <c r="J15" s="502" t="s">
        <v>11</v>
      </c>
      <c r="K15" s="502" t="s">
        <v>11</v>
      </c>
      <c r="L15" s="502" t="s">
        <v>11</v>
      </c>
      <c r="M15" s="502" t="s">
        <v>11</v>
      </c>
      <c r="N15" s="502" t="s">
        <v>11</v>
      </c>
      <c r="O15" s="502" t="s">
        <v>11</v>
      </c>
      <c r="P15" s="503">
        <v>0.125</v>
      </c>
      <c r="Q15" s="502">
        <f>C15-1</f>
        <v>46170</v>
      </c>
      <c r="R15" s="504" t="s">
        <v>252</v>
      </c>
      <c r="S15" s="58"/>
      <c r="T15" s="58"/>
      <c r="U15" s="58"/>
      <c r="V15" s="58"/>
      <c r="W15" s="58"/>
      <c r="X15" s="58"/>
      <c r="Y15" s="58"/>
      <c r="Z15" s="58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5" s="208" customFormat="1" ht="15" customHeight="1">
      <c r="A16" s="368" t="str">
        <f>IFERROR(INDEX(SSJ!$A$10:$A$35,MATCH($C$16,SSJ!$F$10:$F$35,0),1),"")</f>
        <v>KOTA NAZAR</v>
      </c>
      <c r="B16" s="480" t="str">
        <f>IFERROR(IF(VLOOKUP(A16, SSJ!$A$10:$F$35, 2, 0)=0, "", VLOOKUP(A16, SSJ!$A$10:$F$35, 2, 0)), "")</f>
        <v>2621N</v>
      </c>
      <c r="C16" s="998">
        <f t="shared" ref="C16:C21" si="1">$C$6+5</f>
        <v>46172</v>
      </c>
      <c r="D16" s="364">
        <f>C16+7</f>
        <v>46179</v>
      </c>
      <c r="E16" s="364">
        <f>C16+8</f>
        <v>46180</v>
      </c>
      <c r="F16" s="366" t="s">
        <v>11</v>
      </c>
      <c r="G16" s="366" t="s">
        <v>11</v>
      </c>
      <c r="H16" s="366" t="s">
        <v>11</v>
      </c>
      <c r="I16" s="366" t="s">
        <v>11</v>
      </c>
      <c r="J16" s="366" t="s">
        <v>11</v>
      </c>
      <c r="K16" s="366" t="s">
        <v>11</v>
      </c>
      <c r="L16" s="366" t="s">
        <v>11</v>
      </c>
      <c r="M16" s="366" t="s">
        <v>11</v>
      </c>
      <c r="N16" s="366" t="s">
        <v>11</v>
      </c>
      <c r="O16" s="366" t="s">
        <v>11</v>
      </c>
      <c r="P16" s="1000">
        <v>0.125</v>
      </c>
      <c r="Q16" s="999">
        <f>C16-1</f>
        <v>46171</v>
      </c>
      <c r="R16" s="1001" t="s">
        <v>830</v>
      </c>
      <c r="S16" s="58"/>
      <c r="T16" s="58"/>
      <c r="U16" s="58"/>
      <c r="V16" s="58"/>
      <c r="W16" s="58"/>
      <c r="X16" s="58"/>
      <c r="Y16" s="58"/>
      <c r="Z16" s="58"/>
      <c r="AA16" s="239"/>
      <c r="AB16" s="239"/>
      <c r="AC16" s="239"/>
      <c r="AD16" s="239"/>
      <c r="AE16" s="239"/>
      <c r="AF16" s="239"/>
      <c r="AG16" s="239"/>
      <c r="AH16" s="239"/>
      <c r="AI16" s="239"/>
    </row>
    <row r="17" spans="1:35" s="208" customFormat="1" ht="15" customHeight="1">
      <c r="A17" s="368" t="str">
        <f>IFERROR(INDEX('ONE JTI'!$A$9:$A$16,MATCH(GENERAL!C17,'ONE JTI'!$C$9:$C$16,0),1),"")</f>
        <v xml:space="preserve">BAI CHAY BRIDGE </v>
      </c>
      <c r="B17" s="480" t="str">
        <f>IFERROR(IF(VLOOKUP(A17, 'ONE JTI'!$A$9:$B$19, 2, 0)=0, "", VLOOKUP(A17, 'ONE JTI'!$A$9:$B$19, 2, 0)), "")</f>
        <v>0151E</v>
      </c>
      <c r="C17" s="998">
        <f t="shared" si="1"/>
        <v>46172</v>
      </c>
      <c r="D17" s="364">
        <f>C17+13</f>
        <v>46185</v>
      </c>
      <c r="E17" s="364">
        <f>C17+14</f>
        <v>46186</v>
      </c>
      <c r="F17" s="364">
        <f>C17+11</f>
        <v>46183</v>
      </c>
      <c r="G17" s="364">
        <f>C17+9</f>
        <v>46181</v>
      </c>
      <c r="H17" s="364">
        <f>C17+7</f>
        <v>46179</v>
      </c>
      <c r="I17" s="366" t="s">
        <v>11</v>
      </c>
      <c r="J17" s="366" t="s">
        <v>11</v>
      </c>
      <c r="K17" s="366" t="s">
        <v>11</v>
      </c>
      <c r="L17" s="364">
        <f>C17+10</f>
        <v>46182</v>
      </c>
      <c r="M17" s="366" t="s">
        <v>11</v>
      </c>
      <c r="N17" s="366" t="s">
        <v>11</v>
      </c>
      <c r="O17" s="366" t="s">
        <v>11</v>
      </c>
      <c r="P17" s="367">
        <v>0.70833333333333337</v>
      </c>
      <c r="Q17" s="366">
        <f>C17-2</f>
        <v>46170</v>
      </c>
      <c r="R17" s="369" t="s">
        <v>749</v>
      </c>
      <c r="S17" s="58"/>
      <c r="T17" s="58"/>
      <c r="U17" s="58"/>
      <c r="V17" s="58"/>
      <c r="W17" s="58"/>
      <c r="X17" s="58"/>
      <c r="Y17" s="58"/>
      <c r="Z17" s="5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 s="224" customFormat="1" ht="15" customHeight="1">
      <c r="A18" s="368" t="str">
        <f>INDEX(WH!$B$9:$K$48,MATCH(C18,WH!$K$9:$K$48,0),1)</f>
        <v>WAN HAI 365</v>
      </c>
      <c r="B18" s="480" t="str">
        <f>IF(INDEX(WH!$K$9:$K$48, MATCH(C18, WH!$K$9:$K$48, 0)) = C18, INDEX(WH!$C$9:$C$48, MATCH(C18, WH!$K$9:$K$48, 0)), INDEX(WH!$B$9:$B$48, MATCH(C18, WH!$K$9:$K$48, 0)))&amp; TEXT(INDEX(WH!$D$9:$D$48, MATCH(C18, WH!$K$9:$K$48, 0)), "00#")</f>
        <v>N042</v>
      </c>
      <c r="C18" s="998">
        <f t="shared" si="1"/>
        <v>46172</v>
      </c>
      <c r="D18" s="366" t="s">
        <v>11</v>
      </c>
      <c r="E18" s="366" t="s">
        <v>11</v>
      </c>
      <c r="F18" s="366" t="s">
        <v>11</v>
      </c>
      <c r="G18" s="366" t="s">
        <v>11</v>
      </c>
      <c r="H18" s="366">
        <f>C18+8</f>
        <v>46180</v>
      </c>
      <c r="I18" s="366" t="s">
        <v>11</v>
      </c>
      <c r="J18" s="366" t="s">
        <v>11</v>
      </c>
      <c r="K18" s="366" t="s">
        <v>11</v>
      </c>
      <c r="L18" s="366" t="s">
        <v>11</v>
      </c>
      <c r="M18" s="366" t="s">
        <v>11</v>
      </c>
      <c r="N18" s="366" t="s">
        <v>11</v>
      </c>
      <c r="O18" s="366">
        <f>C18+10</f>
        <v>46182</v>
      </c>
      <c r="P18" s="367">
        <v>0.375</v>
      </c>
      <c r="Q18" s="366">
        <f>C18</f>
        <v>46172</v>
      </c>
      <c r="R18" s="369" t="s">
        <v>756</v>
      </c>
      <c r="S18" s="58"/>
      <c r="T18" s="58"/>
      <c r="U18" s="58"/>
      <c r="V18" s="58"/>
      <c r="W18" s="58"/>
      <c r="X18" s="58"/>
      <c r="Y18" s="58"/>
      <c r="Z18" s="5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 s="224" customFormat="1" ht="15" customHeight="1">
      <c r="A19" s="368" t="str">
        <f>IFERROR(IF(VLOOKUP('SINOTRANS ( ORIMAS)'!A11,'SINOTRANS ( ORIMAS)'!$A$11:$A$17,1,0)="","",VLOOKUP('SINOTRANS ( ORIMAS)'!$A$11,'SINOTRANS ( ORIMAS)'!$A$11:$A$17,1,0)),"")</f>
        <v>KOTA NAZAR</v>
      </c>
      <c r="B19" s="480" t="str">
        <f>IFERROR(IF(VLOOKUP('SINOTRANS ( ORIMAS)'!B11, 'SINOTRANS ( ORIMAS)'!$B$11:$B$17, 1, 0)=0, "", VLOOKUP('SINOTRANS ( ORIMAS)'!B11, 'SINOTRANS ( ORIMAS)'!$B$11:$B$17, 1, 0)), "")</f>
        <v>2621N</v>
      </c>
      <c r="C19" s="998">
        <f t="shared" si="1"/>
        <v>46172</v>
      </c>
      <c r="D19" s="364">
        <f>C19+9</f>
        <v>46181</v>
      </c>
      <c r="E19" s="364">
        <f>C19+10</f>
        <v>46182</v>
      </c>
      <c r="F19" s="366" t="s">
        <v>11</v>
      </c>
      <c r="G19" s="366" t="s">
        <v>11</v>
      </c>
      <c r="H19" s="366" t="s">
        <v>11</v>
      </c>
      <c r="I19" s="366" t="s">
        <v>11</v>
      </c>
      <c r="J19" s="366" t="s">
        <v>11</v>
      </c>
      <c r="K19" s="366" t="s">
        <v>11</v>
      </c>
      <c r="L19" s="366" t="s">
        <v>11</v>
      </c>
      <c r="M19" s="366" t="s">
        <v>11</v>
      </c>
      <c r="N19" s="366" t="s">
        <v>11</v>
      </c>
      <c r="O19" s="366" t="s">
        <v>11</v>
      </c>
      <c r="P19" s="367">
        <v>0.95833333333333337</v>
      </c>
      <c r="Q19" s="366">
        <f>C19-2</f>
        <v>46170</v>
      </c>
      <c r="R19" s="369" t="s">
        <v>307</v>
      </c>
      <c r="S19" s="58"/>
      <c r="T19" s="58"/>
      <c r="U19" s="58"/>
      <c r="V19" s="58"/>
      <c r="W19" s="58"/>
      <c r="X19" s="58"/>
      <c r="Y19" s="58"/>
      <c r="Z19" s="5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 s="224" customFormat="1" ht="15" customHeight="1">
      <c r="A20" s="368" t="str">
        <f>IFERROR(IF(VLOOKUP('ONE JID'!A9,'ONE JID'!$A$9:$A$17,1,0)="","",VLOOKUP('ONE JID'!A9,'ONE JID'!$A$9:$A$17,1,0)),"")</f>
        <v>BLANK</v>
      </c>
      <c r="B20" s="480" t="str">
        <f>IFERROR(IF(VLOOKUP('ONE JID'!B9,'ONE JID'!$B$9:$B$17,1,0)="","",VLOOKUP('ONE JID'!B9,'ONE JID'!$B$9:$B$17,1,0)),"")</f>
        <v/>
      </c>
      <c r="C20" s="998">
        <f t="shared" si="1"/>
        <v>46172</v>
      </c>
      <c r="D20" s="366" t="s">
        <v>11</v>
      </c>
      <c r="E20" s="364">
        <f>C20+11</f>
        <v>46183</v>
      </c>
      <c r="F20" s="364">
        <f>C20+10</f>
        <v>46182</v>
      </c>
      <c r="G20" s="364">
        <f>C20+8</f>
        <v>46180</v>
      </c>
      <c r="H20" s="364">
        <f>C20+7</f>
        <v>46179</v>
      </c>
      <c r="I20" s="366" t="s">
        <v>11</v>
      </c>
      <c r="J20" s="366" t="s">
        <v>11</v>
      </c>
      <c r="K20" s="366" t="s">
        <v>11</v>
      </c>
      <c r="L20" s="364">
        <f>C20+9</f>
        <v>46181</v>
      </c>
      <c r="M20" s="366" t="s">
        <v>11</v>
      </c>
      <c r="N20" s="364">
        <f>C20+7</f>
        <v>46179</v>
      </c>
      <c r="O20" s="366" t="s">
        <v>11</v>
      </c>
      <c r="P20" s="367">
        <v>0.58333333333333337</v>
      </c>
      <c r="Q20" s="366">
        <f>C20-2</f>
        <v>46170</v>
      </c>
      <c r="R20" s="369" t="s">
        <v>736</v>
      </c>
      <c r="S20" s="58"/>
      <c r="T20" s="58"/>
      <c r="U20" s="58"/>
      <c r="V20" s="58"/>
      <c r="W20" s="58"/>
      <c r="X20" s="58"/>
      <c r="Y20" s="58"/>
      <c r="Z20" s="58"/>
      <c r="AA20" s="238"/>
      <c r="AB20" s="238"/>
      <c r="AC20" s="238"/>
      <c r="AD20" s="238"/>
      <c r="AE20" s="239"/>
      <c r="AF20" s="239"/>
      <c r="AG20" s="238"/>
      <c r="AH20" s="238"/>
      <c r="AI20" s="238"/>
    </row>
    <row r="21" spans="1:35" s="224" customFormat="1" ht="15" customHeight="1">
      <c r="A21" s="368" t="str">
        <f>IF(VLOOKUP(INDEX(WH!$B$9:$K$48,MATCH(C21,WH!$K$9:$K$48,0),1),WH!$B$9:$K$48,5,0)=GENERAL!P21,INDEX(WH!$B$9:$K$48,MATCH(C21,WH!$K$9:$K$48,0),1),INDEX(WH!$B$9:$K$48,MATCH(C21,WH!$K$9:$K$48,0)+1,1))</f>
        <v>OMIT</v>
      </c>
      <c r="B21" s="480" t="str">
        <f>CONCATENATE(IF(VLOOKUP(INDEX(WH!$B$9:$K$48,MATCH(C21,WH!$K$9:$K$48,0),1),WH!$B$9:$K$48,5,0)=GENERAL!C21,INDEX(WH!$B$9:$K$48,MATCH(C21,WH!$K$9:$K$48,0),2),INDEX(WH!$B$9:$K$48,MATCH(C21,WH!$K$9:$K$48,0)+1,2)),TEXT(IF(VLOOKUP(INDEX(WH!$B$9:$K$48,MATCH(C21,WH!$K$9:$K$48,0),1),WH!$B$9:$K$48,5,0)=GENERAL!C21,INDEX(WH!$B$9:$K$48,MATCH(C21,WH!$K$9:$K$48,0),3),INDEX(WH!$B$9:$K$48,MATCH(C21,WH!$K$9:$K$48,0)+1,3)),"00#"))</f>
        <v>N00</v>
      </c>
      <c r="C21" s="998">
        <f t="shared" si="1"/>
        <v>46172</v>
      </c>
      <c r="D21" s="364">
        <f>C21+9</f>
        <v>46181</v>
      </c>
      <c r="E21" s="364">
        <f>C21+9</f>
        <v>46181</v>
      </c>
      <c r="F21" s="366">
        <f>C21+13</f>
        <v>46185</v>
      </c>
      <c r="G21" s="366">
        <f>C21+11</f>
        <v>46183</v>
      </c>
      <c r="H21" s="366">
        <f>C21+10</f>
        <v>46182</v>
      </c>
      <c r="I21" s="366">
        <f>C21+11</f>
        <v>46183</v>
      </c>
      <c r="J21" s="364">
        <f>C21+7</f>
        <v>46179</v>
      </c>
      <c r="K21" s="366" t="s">
        <v>11</v>
      </c>
      <c r="L21" s="366">
        <f>C21+14</f>
        <v>46186</v>
      </c>
      <c r="M21" s="366" t="s">
        <v>11</v>
      </c>
      <c r="N21" s="366" t="s">
        <v>11</v>
      </c>
      <c r="O21" s="366" t="s">
        <v>11</v>
      </c>
      <c r="P21" s="367">
        <v>0.75</v>
      </c>
      <c r="Q21" s="366">
        <f>C21-1</f>
        <v>46171</v>
      </c>
      <c r="R21" s="369" t="s">
        <v>757</v>
      </c>
      <c r="S21" s="58"/>
      <c r="T21" s="58"/>
      <c r="U21" s="58"/>
      <c r="V21" s="58"/>
      <c r="W21" s="58"/>
      <c r="X21" s="58"/>
      <c r="Y21" s="58"/>
      <c r="Z21" s="5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 s="224" customFormat="1" ht="15" customHeight="1">
      <c r="A22" s="955" t="str">
        <f>IFERROR(IF(VLOOKUP(KMTC!A10,KMTC!$A$10:$A$13,1,0)="","",VLOOKUP(KMTC!A10,KMTC!$A$10:$A$13,1,0)),"")</f>
        <v>AMOUREUX</v>
      </c>
      <c r="B22" s="956" t="str">
        <f>IFERROR(IF(VLOOKUP(KMTC!B10,KMTC!$B$10:$B$13,1,0)="","",VLOOKUP(KMTC!B10,KMTC!$B$10:$B$13,1,0)),"")</f>
        <v xml:space="preserve">2611N </v>
      </c>
      <c r="C22" s="365">
        <f>$C$6+6</f>
        <v>46173</v>
      </c>
      <c r="D22" s="366" t="s">
        <v>11</v>
      </c>
      <c r="E22" s="366" t="s">
        <v>11</v>
      </c>
      <c r="F22" s="364">
        <f>C22+7</f>
        <v>46180</v>
      </c>
      <c r="G22" s="364">
        <f>C22+10</f>
        <v>46183</v>
      </c>
      <c r="H22" s="364">
        <f>C22+9</f>
        <v>46182</v>
      </c>
      <c r="I22" s="366" t="s">
        <v>11</v>
      </c>
      <c r="J22" s="366" t="s">
        <v>11</v>
      </c>
      <c r="K22" s="366" t="s">
        <v>11</v>
      </c>
      <c r="L22" s="366" t="s">
        <v>11</v>
      </c>
      <c r="M22" s="366" t="s">
        <v>11</v>
      </c>
      <c r="N22" s="366" t="s">
        <v>11</v>
      </c>
      <c r="O22" s="366" t="s">
        <v>11</v>
      </c>
      <c r="P22" s="367">
        <v>4.1666666666666664E-2</v>
      </c>
      <c r="Q22" s="366">
        <f>C22-1</f>
        <v>46172</v>
      </c>
      <c r="R22" s="369" t="s">
        <v>16</v>
      </c>
      <c r="S22" s="58"/>
      <c r="T22" s="58"/>
      <c r="U22" s="58"/>
      <c r="V22" s="58"/>
      <c r="W22" s="58"/>
      <c r="X22" s="58"/>
      <c r="Y22" s="58"/>
      <c r="Z22" s="5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 s="419" customFormat="1" ht="15" customHeight="1" thickBot="1">
      <c r="A23" s="413"/>
      <c r="B23" s="481"/>
      <c r="C23" s="414">
        <f>C22+1</f>
        <v>46174</v>
      </c>
      <c r="D23" s="415">
        <f>C23+7</f>
        <v>46181</v>
      </c>
      <c r="E23" s="415">
        <f>C23+8</f>
        <v>46182</v>
      </c>
      <c r="F23" s="416" t="s">
        <v>11</v>
      </c>
      <c r="G23" s="416" t="s">
        <v>11</v>
      </c>
      <c r="H23" s="416" t="s">
        <v>11</v>
      </c>
      <c r="I23" s="415">
        <f>C23+10</f>
        <v>46184</v>
      </c>
      <c r="J23" s="416" t="s">
        <v>11</v>
      </c>
      <c r="K23" s="416" t="s">
        <v>11</v>
      </c>
      <c r="L23" s="416" t="s">
        <v>11</v>
      </c>
      <c r="M23" s="416" t="s">
        <v>11</v>
      </c>
      <c r="N23" s="416" t="s">
        <v>11</v>
      </c>
      <c r="O23" s="416" t="s">
        <v>11</v>
      </c>
      <c r="P23" s="417">
        <v>0.99930555555555556</v>
      </c>
      <c r="Q23" s="416">
        <f>C23-2</f>
        <v>46172</v>
      </c>
      <c r="R23" s="418" t="s">
        <v>17</v>
      </c>
      <c r="S23" s="58"/>
      <c r="T23" s="58"/>
      <c r="U23" s="58"/>
      <c r="V23" s="58"/>
      <c r="W23" s="58"/>
      <c r="X23" s="58"/>
      <c r="Y23" s="58"/>
      <c r="Z23" s="58"/>
      <c r="AA23" s="420"/>
      <c r="AB23" s="420"/>
      <c r="AC23" s="420"/>
      <c r="AD23" s="420"/>
      <c r="AE23" s="421"/>
      <c r="AF23" s="421"/>
      <c r="AG23" s="420"/>
      <c r="AH23" s="420"/>
      <c r="AI23" s="420"/>
    </row>
    <row r="24" spans="1:35" s="224" customFormat="1" ht="15" customHeight="1">
      <c r="A24" s="638" t="str">
        <f>INDEX(WH!$B$9:$K$48,MATCH(C24,WH!$K$9:$K$48,0),1)</f>
        <v>WAN HAI 370</v>
      </c>
      <c r="B24" s="639" t="str">
        <f>CONCATENATE(IF(VLOOKUP(INDEX(WH!$B$9:$K$48,MATCH(C24,WH!$K$9:$K$48,0),1),WH!$B$9:$K$48,10,0)=GENERAL!C24,INDEX(WH!$B$9:$K$48,MATCH(C24,WH!$K$9:$K$48,0),2),INDEX(WH!$B$9:$K$48,MATCH(C24,WH!$K$9:$K$48,0),2)),TEXT(IF(VLOOKUP(INDEX(WH!$B$9:$K$48,MATCH(C24,WH!$K$9:$K$48,0),1),WH!$B$9:$K$48,10,0)=GENERAL!C24,INDEX(WH!$B$9:$K$48,MATCH(C24,WH!$K$9:$K$48,0),3),INDEX(WH!$B$9:$K$48,MATCH(C24,WH!$K$9:$K$48,0),3)),"00#"))</f>
        <v>N028</v>
      </c>
      <c r="C24" s="1006">
        <f>$C$6+7</f>
        <v>46174</v>
      </c>
      <c r="D24" s="366">
        <f>C24+7</f>
        <v>46181</v>
      </c>
      <c r="E24" s="366">
        <f>C24+8</f>
        <v>46182</v>
      </c>
      <c r="F24" s="366">
        <f>C24+10</f>
        <v>46184</v>
      </c>
      <c r="G24" s="364">
        <f>C24+10</f>
        <v>46184</v>
      </c>
      <c r="H24" s="364">
        <f>C24+11</f>
        <v>46185</v>
      </c>
      <c r="I24" s="366" t="s">
        <v>11</v>
      </c>
      <c r="J24" s="366" t="s">
        <v>11</v>
      </c>
      <c r="K24" s="366" t="s">
        <v>11</v>
      </c>
      <c r="L24" s="366" t="s">
        <v>11</v>
      </c>
      <c r="M24" s="366" t="s">
        <v>11</v>
      </c>
      <c r="N24" s="366" t="s">
        <v>11</v>
      </c>
      <c r="O24" s="366" t="s">
        <v>11</v>
      </c>
      <c r="P24" s="367">
        <v>0.70833333333333337</v>
      </c>
      <c r="Q24" s="366">
        <f>C24-2</f>
        <v>46172</v>
      </c>
      <c r="R24" s="369" t="s">
        <v>755</v>
      </c>
      <c r="S24" s="58"/>
      <c r="T24" s="58"/>
      <c r="U24" s="58"/>
      <c r="V24" s="58"/>
      <c r="W24" s="58"/>
      <c r="X24" s="58"/>
      <c r="Y24" s="58"/>
      <c r="Z24" s="58"/>
      <c r="AA24" s="238"/>
      <c r="AB24" s="238"/>
      <c r="AC24" s="238"/>
      <c r="AD24" s="238"/>
      <c r="AE24" s="239"/>
      <c r="AF24" s="239"/>
      <c r="AG24" s="238"/>
      <c r="AH24" s="238"/>
      <c r="AI24" s="238"/>
    </row>
    <row r="25" spans="1:35" s="208" customFormat="1" ht="15" customHeight="1">
      <c r="A25" s="524" t="str">
        <f>IFERROR(INDEX(EVR!$A$9:$A$18,MATCH(GENERAL!C25,EVR!$C$9:$C$18,0),1),"")</f>
        <v>EVER WAFT</v>
      </c>
      <c r="B25" s="480" t="str">
        <f>IFERROR(IF(VLOOKUP(A25, EVR!$A$9:$B$18, 2, 0)=0, "", VLOOKUP(A25, EVR!$A$9:$B$18, 2, 0)), "")</f>
        <v>1743-016N</v>
      </c>
      <c r="C25" s="365">
        <f t="shared" ref="C25:C30" si="2">$C$24+2</f>
        <v>46176</v>
      </c>
      <c r="D25" s="366" t="s">
        <v>11</v>
      </c>
      <c r="E25" s="366" t="s">
        <v>11</v>
      </c>
      <c r="F25" s="364">
        <f>C25+11</f>
        <v>46187</v>
      </c>
      <c r="G25" s="364">
        <f>C25+9</f>
        <v>46185</v>
      </c>
      <c r="H25" s="364">
        <f>C25+8</f>
        <v>46184</v>
      </c>
      <c r="I25" s="366" t="s">
        <v>11</v>
      </c>
      <c r="J25" s="366" t="s">
        <v>11</v>
      </c>
      <c r="K25" s="366" t="s">
        <v>11</v>
      </c>
      <c r="L25" s="364">
        <f>C25+10</f>
        <v>46186</v>
      </c>
      <c r="M25" s="366" t="s">
        <v>11</v>
      </c>
      <c r="N25" s="366" t="s">
        <v>11</v>
      </c>
      <c r="O25" s="364">
        <f>C25+10</f>
        <v>46186</v>
      </c>
      <c r="P25" s="367">
        <v>0.70833333333333337</v>
      </c>
      <c r="Q25" s="366">
        <f>C25-1</f>
        <v>46175</v>
      </c>
      <c r="R25" s="369" t="s">
        <v>135</v>
      </c>
      <c r="S25" s="58"/>
      <c r="T25" s="58"/>
      <c r="U25" s="58"/>
      <c r="V25" s="58"/>
      <c r="W25" s="58"/>
      <c r="X25" s="58"/>
      <c r="Y25" s="58"/>
      <c r="Z25" s="58"/>
      <c r="AA25" s="239"/>
      <c r="AB25" s="239"/>
      <c r="AC25" s="239"/>
      <c r="AD25" s="239"/>
      <c r="AE25" s="238"/>
      <c r="AF25" s="238"/>
      <c r="AG25" s="238"/>
      <c r="AH25" s="238"/>
      <c r="AI25" s="238"/>
    </row>
    <row r="26" spans="1:35" s="208" customFormat="1" ht="15" customHeight="1">
      <c r="A26" s="368" t="str">
        <f>IFERROR(INDEX(EVR!$A$25:$A$34,MATCH(GENERAL!C26,EVR!$C$25:$C$34,0),1),"")</f>
        <v>UNI-PREMIER</v>
      </c>
      <c r="B26" s="480" t="str">
        <f>IFERROR(IF(VLOOKUP(A26, EVR!$A$25:$B$34, 2, 0)=0, "", VLOOKUP(A26, EVR!$A$25:$B$34, 2, 0)), "")</f>
        <v>0373-448N</v>
      </c>
      <c r="C26" s="365">
        <f t="shared" si="2"/>
        <v>46176</v>
      </c>
      <c r="D26" s="364">
        <f>C26+8</f>
        <v>46184</v>
      </c>
      <c r="E26" s="364">
        <f>C26+8</f>
        <v>46184</v>
      </c>
      <c r="F26" s="366" t="s">
        <v>11</v>
      </c>
      <c r="G26" s="366" t="s">
        <v>11</v>
      </c>
      <c r="H26" s="366" t="s">
        <v>11</v>
      </c>
      <c r="I26" s="366" t="s">
        <v>11</v>
      </c>
      <c r="J26" s="364">
        <f>C26+11</f>
        <v>46187</v>
      </c>
      <c r="K26" s="366" t="s">
        <v>11</v>
      </c>
      <c r="L26" s="364" t="s">
        <v>11</v>
      </c>
      <c r="M26" s="366" t="s">
        <v>11</v>
      </c>
      <c r="N26" s="366" t="s">
        <v>11</v>
      </c>
      <c r="O26" s="366" t="s">
        <v>11</v>
      </c>
      <c r="P26" s="367">
        <v>0.125</v>
      </c>
      <c r="Q26" s="366">
        <f>C26</f>
        <v>46176</v>
      </c>
      <c r="R26" s="369" t="s">
        <v>135</v>
      </c>
      <c r="S26" s="58"/>
      <c r="T26" s="58"/>
      <c r="U26" s="58"/>
      <c r="V26" s="58"/>
      <c r="W26" s="58"/>
      <c r="X26" s="58"/>
      <c r="Y26" s="58"/>
      <c r="Z26" s="58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5" s="579" customFormat="1" ht="15" customHeight="1">
      <c r="A27" s="368" t="str">
        <f>IFERROR(INDEX('KMTC 1'!$B$10:$B$49,MATCH(C27,'KMTC 1'!$D$10:$D$49,0),1),"")</f>
        <v>KMTC INCHEON</v>
      </c>
      <c r="B27" s="480" t="str">
        <f>IFERROR(IF(VLOOKUP(A27, 'KMTC 1'!$B$10:$C$49, 2, 0)=0, "", VLOOKUP(A27, 'KMTC 1'!$B$10:$C$49, 2, 0)), "")</f>
        <v>2605N</v>
      </c>
      <c r="C27" s="365">
        <f t="shared" si="2"/>
        <v>46176</v>
      </c>
      <c r="D27" s="576" t="s">
        <v>11</v>
      </c>
      <c r="E27" s="576" t="s">
        <v>11</v>
      </c>
      <c r="F27" s="576" t="s">
        <v>11</v>
      </c>
      <c r="G27" s="576" t="s">
        <v>11</v>
      </c>
      <c r="H27" s="576" t="s">
        <v>11</v>
      </c>
      <c r="I27" s="576" t="s">
        <v>11</v>
      </c>
      <c r="J27" s="576" t="s">
        <v>11</v>
      </c>
      <c r="K27" s="576">
        <f>C27+15</f>
        <v>46191</v>
      </c>
      <c r="L27" s="576" t="s">
        <v>11</v>
      </c>
      <c r="M27" s="576">
        <f>C27+15</f>
        <v>46191</v>
      </c>
      <c r="N27" s="576" t="s">
        <v>11</v>
      </c>
      <c r="O27" s="576" t="s">
        <v>11</v>
      </c>
      <c r="P27" s="577">
        <v>0.83333333333333337</v>
      </c>
      <c r="Q27" s="576">
        <f t="shared" ref="Q27:Q34" si="3">C27-1</f>
        <v>46175</v>
      </c>
      <c r="R27" s="369" t="s">
        <v>16</v>
      </c>
      <c r="S27" s="497"/>
      <c r="T27" s="497"/>
      <c r="U27" s="497"/>
      <c r="V27" s="497"/>
      <c r="W27" s="497"/>
      <c r="X27" s="497"/>
      <c r="Y27" s="497"/>
      <c r="Z27" s="497"/>
      <c r="AA27" s="499"/>
      <c r="AB27" s="499"/>
      <c r="AC27" s="499"/>
      <c r="AD27" s="499"/>
      <c r="AE27" s="499"/>
      <c r="AF27" s="499"/>
      <c r="AG27" s="498"/>
      <c r="AH27" s="498"/>
      <c r="AI27" s="498"/>
    </row>
    <row r="28" spans="1:35" s="208" customFormat="1" ht="15" customHeight="1">
      <c r="A28" s="368" t="str">
        <f>IFERROR(INDEX('ONE JID'!$A$9:$A$17,MATCH(GENERAL!C28,'ONE JID'!$C$9:$C$17,0),1),"")</f>
        <v xml:space="preserve">NAGOYA TOWER </v>
      </c>
      <c r="B28" s="480" t="str">
        <f>IFERROR(IF(VLOOKUP(A28, 'ONE JID'!$A$9:$B$17, 2, 0)=0, "", VLOOKUP(A28, 'ONE JID'!$A$9:$B$17, 2, 0)), "")</f>
        <v>029N</v>
      </c>
      <c r="C28" s="365">
        <f t="shared" si="2"/>
        <v>46176</v>
      </c>
      <c r="D28" s="366" t="s">
        <v>11</v>
      </c>
      <c r="E28" s="364">
        <f>C28+8</f>
        <v>46184</v>
      </c>
      <c r="F28" s="364">
        <f>C28+14</f>
        <v>46190</v>
      </c>
      <c r="G28" s="366">
        <f>C28+11</f>
        <v>46187</v>
      </c>
      <c r="H28" s="366">
        <f>C28+10</f>
        <v>46186</v>
      </c>
      <c r="I28" s="366" t="s">
        <v>11</v>
      </c>
      <c r="J28" s="366" t="s">
        <v>11</v>
      </c>
      <c r="K28" s="366" t="s">
        <v>11</v>
      </c>
      <c r="L28" s="366">
        <f>C28+12</f>
        <v>46188</v>
      </c>
      <c r="M28" s="366" t="s">
        <v>11</v>
      </c>
      <c r="N28" s="366" t="s">
        <v>11</v>
      </c>
      <c r="O28" s="364">
        <f>C28+13</f>
        <v>46189</v>
      </c>
      <c r="P28" s="367">
        <v>0.25</v>
      </c>
      <c r="Q28" s="366">
        <f t="shared" si="3"/>
        <v>46175</v>
      </c>
      <c r="R28" s="369" t="s">
        <v>792</v>
      </c>
      <c r="S28" s="497"/>
      <c r="T28" s="497"/>
      <c r="U28" s="497"/>
      <c r="V28" s="497"/>
      <c r="W28" s="497"/>
      <c r="X28" s="497"/>
      <c r="Y28" s="497"/>
      <c r="Z28" s="497"/>
      <c r="AA28" s="238"/>
      <c r="AB28" s="238"/>
      <c r="AC28" s="238"/>
      <c r="AD28" s="238"/>
      <c r="AE28" s="239"/>
      <c r="AF28" s="239"/>
      <c r="AG28" s="238"/>
      <c r="AH28" s="238"/>
      <c r="AI28" s="238"/>
    </row>
    <row r="29" spans="1:35" s="208" customFormat="1" ht="15" customHeight="1">
      <c r="A29" s="368" t="str">
        <f>IFERROR(INDEX(SITC!$A$28:$A$34,MATCH(GENERAL!C29,SITC!$C$28:$C$34,0),1),"")</f>
        <v>SITC ZHENGDE</v>
      </c>
      <c r="B29" s="480" t="str">
        <f>IFERROR(IF(VLOOKUP(A29,SITC!$A$28:$B$34, 2, 0)=0, "", VLOOKUP(A29, SITC!$A$28:$B$34, 2, 0)), "")</f>
        <v>2611N</v>
      </c>
      <c r="C29" s="365">
        <f t="shared" si="2"/>
        <v>46176</v>
      </c>
      <c r="D29" s="366" t="s">
        <v>11</v>
      </c>
      <c r="E29" s="366" t="s">
        <v>11</v>
      </c>
      <c r="F29" s="364">
        <f>C29+11</f>
        <v>46187</v>
      </c>
      <c r="G29" s="366">
        <f>C29+9</f>
        <v>46185</v>
      </c>
      <c r="H29" s="366">
        <f>C29+8</f>
        <v>46184</v>
      </c>
      <c r="I29" s="366" t="s">
        <v>11</v>
      </c>
      <c r="J29" s="366" t="s">
        <v>11</v>
      </c>
      <c r="K29" s="366" t="s">
        <v>11</v>
      </c>
      <c r="L29" s="366" t="s">
        <v>11</v>
      </c>
      <c r="M29" s="366" t="s">
        <v>11</v>
      </c>
      <c r="N29" s="366" t="s">
        <v>11</v>
      </c>
      <c r="O29" s="366" t="s">
        <v>11</v>
      </c>
      <c r="P29" s="367">
        <v>0.70833333333333337</v>
      </c>
      <c r="Q29" s="366">
        <f t="shared" si="3"/>
        <v>46175</v>
      </c>
      <c r="R29" s="369" t="s">
        <v>750</v>
      </c>
      <c r="S29" s="497"/>
      <c r="T29" s="497"/>
      <c r="U29" s="497"/>
      <c r="V29" s="497"/>
      <c r="W29" s="497"/>
      <c r="X29" s="497"/>
      <c r="Y29" s="497"/>
      <c r="Z29" s="497"/>
      <c r="AA29" s="238"/>
      <c r="AB29" s="238"/>
      <c r="AC29" s="238"/>
      <c r="AD29" s="238"/>
      <c r="AE29" s="239"/>
      <c r="AF29" s="239"/>
      <c r="AG29" s="238"/>
      <c r="AH29" s="238"/>
      <c r="AI29" s="238"/>
    </row>
    <row r="30" spans="1:35" s="208" customFormat="1" ht="15" customHeight="1">
      <c r="A30" s="368" t="str">
        <f>IFERROR(INDEX(SITC!$A$46:$A$52,MATCH(C30,SITC!$C$46:$C$52,0),1),"")</f>
        <v>SITC SHANGDE</v>
      </c>
      <c r="B30" s="480" t="str">
        <f>IFERROR(VLOOKUP(A30,SITC!$A$46:$C$52,2, 0),"")</f>
        <v>2611N</v>
      </c>
      <c r="C30" s="365">
        <f t="shared" si="2"/>
        <v>46176</v>
      </c>
      <c r="D30" s="999">
        <f>C30+8</f>
        <v>46184</v>
      </c>
      <c r="E30" s="999">
        <f>C30+9</f>
        <v>46185</v>
      </c>
      <c r="F30" s="366" t="s">
        <v>11</v>
      </c>
      <c r="G30" s="366" t="s">
        <v>11</v>
      </c>
      <c r="H30" s="366" t="s">
        <v>11</v>
      </c>
      <c r="I30" s="366" t="s">
        <v>11</v>
      </c>
      <c r="J30" s="366">
        <f>C30+7</f>
        <v>46183</v>
      </c>
      <c r="K30" s="366" t="s">
        <v>11</v>
      </c>
      <c r="L30" s="366" t="s">
        <v>11</v>
      </c>
      <c r="M30" s="366" t="s">
        <v>11</v>
      </c>
      <c r="N30" s="366" t="s">
        <v>11</v>
      </c>
      <c r="O30" s="366" t="s">
        <v>11</v>
      </c>
      <c r="P30" s="1000">
        <v>0.5</v>
      </c>
      <c r="Q30" s="999">
        <f t="shared" si="3"/>
        <v>46175</v>
      </c>
      <c r="R30" s="369" t="s">
        <v>751</v>
      </c>
      <c r="S30" s="497"/>
      <c r="T30" s="497"/>
      <c r="U30" s="497"/>
      <c r="V30" s="497"/>
      <c r="W30" s="497"/>
      <c r="X30" s="497"/>
      <c r="Y30" s="497"/>
      <c r="Z30" s="497"/>
      <c r="AA30" s="238"/>
      <c r="AB30" s="238"/>
      <c r="AC30" s="238"/>
      <c r="AD30" s="238"/>
      <c r="AE30" s="239"/>
      <c r="AF30" s="239"/>
      <c r="AG30" s="238"/>
      <c r="AH30" s="238"/>
      <c r="AI30" s="238"/>
    </row>
    <row r="31" spans="1:35" s="208" customFormat="1" ht="15" customHeight="1">
      <c r="A31" s="368" t="str">
        <f>IFERROR(INDEX(TSL!$A$10:$A$23,MATCH(C31,TSL!$C$10:$C$23,0),1),"")</f>
        <v>INTERASIA ELEVATE</v>
      </c>
      <c r="B31" s="480" t="str">
        <f>IFERROR(IF(VLOOKUP(A31, TSL!$A$10:$B$23, 2, 0)=0, "", VLOOKUP(A31, TSL!$A$10:$B$23, 2, 0)), "")</f>
        <v>N066</v>
      </c>
      <c r="C31" s="501">
        <f>C24+2</f>
        <v>46176</v>
      </c>
      <c r="D31" s="366" t="s">
        <v>11</v>
      </c>
      <c r="E31" s="366" t="s">
        <v>11</v>
      </c>
      <c r="F31" s="366" t="s">
        <v>11</v>
      </c>
      <c r="G31" s="366" t="s">
        <v>11</v>
      </c>
      <c r="H31" s="366" t="s">
        <v>11</v>
      </c>
      <c r="I31" s="366">
        <f>C31+9</f>
        <v>46185</v>
      </c>
      <c r="J31" s="502">
        <f>C31+8</f>
        <v>46184</v>
      </c>
      <c r="K31" s="366" t="s">
        <v>11</v>
      </c>
      <c r="L31" s="366" t="s">
        <v>11</v>
      </c>
      <c r="M31" s="366" t="s">
        <v>11</v>
      </c>
      <c r="N31" s="366" t="s">
        <v>11</v>
      </c>
      <c r="O31" s="366" t="s">
        <v>11</v>
      </c>
      <c r="P31" s="503">
        <v>0.20833333333333334</v>
      </c>
      <c r="Q31" s="502">
        <f>C31+1</f>
        <v>46177</v>
      </c>
      <c r="R31" s="504" t="s">
        <v>17</v>
      </c>
      <c r="S31" s="497"/>
      <c r="T31" s="497"/>
      <c r="U31" s="497"/>
      <c r="V31" s="497"/>
      <c r="W31" s="497"/>
      <c r="X31" s="497"/>
      <c r="Y31" s="497"/>
      <c r="Z31" s="497"/>
      <c r="AA31" s="238"/>
      <c r="AB31" s="238"/>
      <c r="AC31" s="238"/>
      <c r="AD31" s="238"/>
      <c r="AE31" s="239"/>
      <c r="AF31" s="239"/>
      <c r="AG31" s="238"/>
      <c r="AH31" s="238"/>
      <c r="AI31" s="238"/>
    </row>
    <row r="32" spans="1:35" s="500" customFormat="1" ht="15" customHeight="1">
      <c r="A32" s="368" t="str">
        <f>IFERROR(INDEX(CNC!$A$11:$A$20,MATCH(C32,CNC!$C$11:$C$20,0),1),"")</f>
        <v>CNC SULAWESI</v>
      </c>
      <c r="B32" s="480" t="str">
        <f>IFERROR(IF(VLOOKUP(A32, CNC!$A$11:$B$20, 2, 0)=0, "", VLOOKUP(A32, CNC!$A$11:$B$20, 2, 0)), "")</f>
        <v>0CG76N1NC</v>
      </c>
      <c r="C32" s="501">
        <f>$C$24+3</f>
        <v>46177</v>
      </c>
      <c r="D32" s="576" t="s">
        <v>11</v>
      </c>
      <c r="E32" s="364">
        <f>C32+9</f>
        <v>46186</v>
      </c>
      <c r="F32" s="364">
        <f>C32+8</f>
        <v>46185</v>
      </c>
      <c r="G32" s="489">
        <f>C32+7</f>
        <v>46184</v>
      </c>
      <c r="H32" s="489">
        <f>C32+6</f>
        <v>46183</v>
      </c>
      <c r="I32" s="502" t="s">
        <v>11</v>
      </c>
      <c r="J32" s="502" t="s">
        <v>11</v>
      </c>
      <c r="K32" s="502" t="s">
        <v>11</v>
      </c>
      <c r="L32" s="502" t="s">
        <v>11</v>
      </c>
      <c r="M32" s="502" t="s">
        <v>11</v>
      </c>
      <c r="N32" s="502" t="s">
        <v>11</v>
      </c>
      <c r="O32" s="502" t="s">
        <v>11</v>
      </c>
      <c r="P32" s="503">
        <v>0.66666666666666663</v>
      </c>
      <c r="Q32" s="552">
        <f t="shared" si="3"/>
        <v>46176</v>
      </c>
      <c r="R32" s="504" t="s">
        <v>252</v>
      </c>
      <c r="S32" s="58"/>
      <c r="T32" s="58"/>
      <c r="U32" s="58"/>
      <c r="V32" s="58"/>
      <c r="W32" s="58"/>
      <c r="X32" s="58"/>
      <c r="Y32" s="58"/>
      <c r="Z32" s="58"/>
      <c r="AA32" s="499"/>
      <c r="AB32" s="499"/>
      <c r="AC32" s="499"/>
      <c r="AD32" s="499"/>
      <c r="AE32" s="498"/>
      <c r="AF32" s="498"/>
      <c r="AG32" s="499"/>
      <c r="AH32" s="499"/>
      <c r="AI32" s="499"/>
    </row>
    <row r="33" spans="1:36" s="500" customFormat="1" ht="15" customHeight="1">
      <c r="A33" s="368" t="str">
        <f>IFERROR(INDEX(CNC!$A$31:$A$40,MATCH(C33,CNC!$C$31:$C$40,0),1),"")</f>
        <v>HAIAN EAST</v>
      </c>
      <c r="B33" s="480" t="str">
        <f>IFERROR(IF(VLOOKUP(A33, CNC!$A$31:$B$40, 2, 0)=0, "", VLOOKUP(A33, CNC!$A$31:$B$40, 2, 0)), "")</f>
        <v>0QINWN1NC</v>
      </c>
      <c r="C33" s="501">
        <f>$C$26+2</f>
        <v>46178</v>
      </c>
      <c r="D33" s="366" t="s">
        <v>11</v>
      </c>
      <c r="E33" s="366" t="s">
        <v>11</v>
      </c>
      <c r="F33" s="489">
        <f>C33+11</f>
        <v>46189</v>
      </c>
      <c r="G33" s="489">
        <f>C33+10</f>
        <v>46188</v>
      </c>
      <c r="H33" s="489">
        <f>C33+9</f>
        <v>46187</v>
      </c>
      <c r="I33" s="502" t="s">
        <v>11</v>
      </c>
      <c r="J33" s="502" t="s">
        <v>11</v>
      </c>
      <c r="K33" s="502" t="s">
        <v>11</v>
      </c>
      <c r="L33" s="502" t="s">
        <v>11</v>
      </c>
      <c r="M33" s="502" t="s">
        <v>11</v>
      </c>
      <c r="N33" s="502" t="s">
        <v>11</v>
      </c>
      <c r="O33" s="502" t="s">
        <v>11</v>
      </c>
      <c r="P33" s="503">
        <v>0.125</v>
      </c>
      <c r="Q33" s="502">
        <f t="shared" si="3"/>
        <v>46177</v>
      </c>
      <c r="R33" s="504" t="s">
        <v>252</v>
      </c>
      <c r="S33" s="58"/>
      <c r="T33" s="58"/>
      <c r="U33" s="58"/>
      <c r="V33" s="58"/>
      <c r="W33" s="58"/>
      <c r="X33" s="58"/>
      <c r="Y33" s="58"/>
      <c r="Z33" s="58"/>
      <c r="AA33" s="499"/>
      <c r="AB33" s="499"/>
      <c r="AC33" s="499"/>
      <c r="AD33" s="499"/>
      <c r="AE33" s="498"/>
      <c r="AF33" s="498"/>
      <c r="AG33" s="499"/>
      <c r="AH33" s="499"/>
      <c r="AI33" s="499"/>
    </row>
    <row r="34" spans="1:36" s="208" customFormat="1" ht="15" customHeight="1">
      <c r="A34" s="368" t="str">
        <f>IFERROR(INDEX(SSJ!$A$10:$A$35,MATCH($C$16,SSJ!$F$10:$F$35,0),1),"")</f>
        <v>KOTA NAZAR</v>
      </c>
      <c r="B34" s="480" t="str">
        <f>IFERROR(IF(VLOOKUP(A34, SSJ!$A$10:$F$35, 2, 0)=0, "", VLOOKUP(A34, SSJ!$A$10:$F$35, 2, 0)), "")</f>
        <v>2621N</v>
      </c>
      <c r="C34" s="998">
        <f t="shared" ref="C34:C39" si="4">$C$24+5</f>
        <v>46179</v>
      </c>
      <c r="D34" s="366">
        <f>C34+7</f>
        <v>46186</v>
      </c>
      <c r="E34" s="366">
        <f>C34+8</f>
        <v>46187</v>
      </c>
      <c r="F34" s="366" t="s">
        <v>11</v>
      </c>
      <c r="G34" s="366" t="s">
        <v>11</v>
      </c>
      <c r="H34" s="366" t="s">
        <v>11</v>
      </c>
      <c r="I34" s="366" t="s">
        <v>11</v>
      </c>
      <c r="J34" s="366" t="s">
        <v>11</v>
      </c>
      <c r="K34" s="366" t="s">
        <v>11</v>
      </c>
      <c r="L34" s="366" t="s">
        <v>11</v>
      </c>
      <c r="M34" s="366" t="s">
        <v>11</v>
      </c>
      <c r="N34" s="366" t="s">
        <v>11</v>
      </c>
      <c r="O34" s="366" t="s">
        <v>11</v>
      </c>
      <c r="P34" s="1000">
        <v>0.125</v>
      </c>
      <c r="Q34" s="999">
        <f t="shared" si="3"/>
        <v>46178</v>
      </c>
      <c r="R34" s="1001" t="s">
        <v>830</v>
      </c>
      <c r="S34" s="497"/>
      <c r="T34" s="497"/>
      <c r="U34" s="497"/>
      <c r="V34" s="497"/>
      <c r="W34" s="497"/>
      <c r="X34" s="497"/>
      <c r="Y34" s="497"/>
      <c r="Z34" s="497"/>
      <c r="AA34" s="238"/>
      <c r="AB34" s="238"/>
      <c r="AC34" s="238"/>
      <c r="AD34" s="238"/>
      <c r="AE34" s="239"/>
      <c r="AF34" s="239"/>
      <c r="AG34" s="238"/>
      <c r="AH34" s="238"/>
      <c r="AI34" s="238"/>
    </row>
    <row r="35" spans="1:36" s="224" customFormat="1" ht="15" customHeight="1">
      <c r="A35" s="368" t="str">
        <f>IFERROR(INDEX('ONE JTI'!$A$9:$A$16,MATCH(GENERAL!C35,'ONE JTI'!$C$9:$C$16,0),1),"")</f>
        <v xml:space="preserve">SEASPAN OSAKA </v>
      </c>
      <c r="B35" s="480" t="str">
        <f>IFERROR(IF(VLOOKUP(A35, 'ONE JTI'!$A$9:$B$19, 2, 0)=0, "", VLOOKUP(A35, 'ONE JTI'!$A$9:$B$19, 2, 0)), "")</f>
        <v>0034E</v>
      </c>
      <c r="C35" s="998">
        <f t="shared" si="4"/>
        <v>46179</v>
      </c>
      <c r="D35" s="364">
        <f>C35+13</f>
        <v>46192</v>
      </c>
      <c r="E35" s="364">
        <f>C35+14</f>
        <v>46193</v>
      </c>
      <c r="F35" s="364">
        <f>C35+11</f>
        <v>46190</v>
      </c>
      <c r="G35" s="364">
        <f>C35+9</f>
        <v>46188</v>
      </c>
      <c r="H35" s="364">
        <f>C35+7</f>
        <v>46186</v>
      </c>
      <c r="I35" s="366" t="s">
        <v>11</v>
      </c>
      <c r="J35" s="366" t="s">
        <v>11</v>
      </c>
      <c r="K35" s="366" t="s">
        <v>11</v>
      </c>
      <c r="L35" s="364">
        <f>C35+10</f>
        <v>46189</v>
      </c>
      <c r="M35" s="366" t="s">
        <v>11</v>
      </c>
      <c r="N35" s="366" t="s">
        <v>11</v>
      </c>
      <c r="O35" s="366" t="s">
        <v>11</v>
      </c>
      <c r="P35" s="367">
        <v>0.91666666666666663</v>
      </c>
      <c r="Q35" s="366">
        <f>C35-2</f>
        <v>46177</v>
      </c>
      <c r="R35" s="369" t="s">
        <v>749</v>
      </c>
      <c r="S35" s="497"/>
      <c r="T35" s="497"/>
      <c r="U35" s="497"/>
      <c r="V35" s="497"/>
      <c r="W35" s="497"/>
      <c r="X35" s="497"/>
      <c r="Y35" s="497"/>
      <c r="Z35" s="497"/>
      <c r="AA35" s="238"/>
      <c r="AB35" s="238"/>
      <c r="AC35" s="238"/>
      <c r="AD35" s="238"/>
      <c r="AE35" s="239"/>
      <c r="AF35" s="239"/>
      <c r="AG35" s="238"/>
      <c r="AH35" s="238"/>
      <c r="AI35" s="238"/>
    </row>
    <row r="36" spans="1:36" s="224" customFormat="1" ht="15" customHeight="1">
      <c r="A36" s="368" t="str">
        <f>INDEX(WH!$B$9:$K$48,MATCH(C36,WH!$K$9:$K$48,0),1)</f>
        <v>WAN HAI 332</v>
      </c>
      <c r="B36" s="480" t="str">
        <f>CONCATENATE(IF(VLOOKUP(INDEX(WH!$B$9:$K$48,MATCH(C36,WH!$K$9:$K$48,0),1),WH!$B$9:$K$48,10,0)=GENERAL!P36,INDEX(WH!$B$9:$K$48,MATCH(C36,WH!$K$9:$K$48,0),2),INDEX(WH!$B$9:$K$48,MATCH(C36,WH!$K$9:$K$48,0),2)),TEXT(IF(VLOOKUP(INDEX(WH!$B$9:$K$48,MATCH(C36,WH!$K$9:$K$48,0),1),WH!$B$9:$K$48,10,0)=GENERAL!P36,INDEX(WH!$B$9:$K$48,MATCH(C36,WH!$K$9:$K$48,0),3),INDEX(WH!$B$9:$K$48,MATCH(C36,WH!$K$9:$K$48,0),3)),"00#"))</f>
        <v>N013</v>
      </c>
      <c r="C36" s="998">
        <f t="shared" si="4"/>
        <v>46179</v>
      </c>
      <c r="D36" s="366" t="s">
        <v>11</v>
      </c>
      <c r="E36" s="366" t="s">
        <v>11</v>
      </c>
      <c r="F36" s="366" t="s">
        <v>11</v>
      </c>
      <c r="G36" s="366" t="s">
        <v>11</v>
      </c>
      <c r="H36" s="366">
        <f>C36+8</f>
        <v>46187</v>
      </c>
      <c r="I36" s="366" t="s">
        <v>11</v>
      </c>
      <c r="J36" s="366" t="s">
        <v>11</v>
      </c>
      <c r="K36" s="366" t="s">
        <v>11</v>
      </c>
      <c r="L36" s="366" t="s">
        <v>11</v>
      </c>
      <c r="M36" s="366" t="s">
        <v>11</v>
      </c>
      <c r="N36" s="366" t="s">
        <v>11</v>
      </c>
      <c r="O36" s="366">
        <f>C36+10</f>
        <v>46189</v>
      </c>
      <c r="P36" s="367">
        <v>0.375</v>
      </c>
      <c r="Q36" s="366">
        <f>C36</f>
        <v>46179</v>
      </c>
      <c r="R36" s="369" t="s">
        <v>756</v>
      </c>
      <c r="S36" s="58"/>
      <c r="T36" s="58"/>
      <c r="U36" s="58"/>
      <c r="V36" s="58"/>
      <c r="W36" s="58"/>
      <c r="X36" s="58"/>
      <c r="Y36" s="58"/>
      <c r="Z36" s="58"/>
      <c r="AA36" s="239"/>
      <c r="AB36" s="239"/>
      <c r="AC36" s="238"/>
      <c r="AD36" s="238"/>
      <c r="AE36" s="238"/>
      <c r="AF36" s="239"/>
      <c r="AG36" s="239"/>
      <c r="AH36" s="238"/>
      <c r="AI36" s="238"/>
      <c r="AJ36" s="238"/>
    </row>
    <row r="37" spans="1:36" s="224" customFormat="1" ht="15" customHeight="1">
      <c r="A37" s="368" t="str">
        <f>IFERROR(IF(VLOOKUP('SINOTRANS ( ORIMAS)'!A12,'SINOTRANS ( ORIMAS)'!$A$11:$A$17,1,0)="","",VLOOKUP('SINOTRANS ( ORIMAS)'!$A$12,'SINOTRANS ( ORIMAS)'!$A$11:$A$17,1,0)),"")</f>
        <v>HONG AN</v>
      </c>
      <c r="B37" s="480" t="str">
        <f>IFERROR(IF(VLOOKUP('SINOTRANS ( ORIMAS)'!B12,'SINOTRANS ( ORIMAS)'!$B$11:$B$17,1,0)="","",VLOOKUP('SINOTRANS ( ORIMAS)'!B12,'SINOTRANS ( ORIMAS)'!$B$11:$B$17,1,0)),"")</f>
        <v>2614N</v>
      </c>
      <c r="C37" s="998">
        <f t="shared" si="4"/>
        <v>46179</v>
      </c>
      <c r="D37" s="364">
        <f>C37+9</f>
        <v>46188</v>
      </c>
      <c r="E37" s="364">
        <f>C37+10</f>
        <v>46189</v>
      </c>
      <c r="F37" s="366" t="s">
        <v>11</v>
      </c>
      <c r="G37" s="366" t="s">
        <v>11</v>
      </c>
      <c r="H37" s="366" t="s">
        <v>11</v>
      </c>
      <c r="I37" s="366" t="s">
        <v>11</v>
      </c>
      <c r="J37" s="366" t="s">
        <v>11</v>
      </c>
      <c r="K37" s="366" t="s">
        <v>11</v>
      </c>
      <c r="L37" s="366" t="s">
        <v>11</v>
      </c>
      <c r="M37" s="366" t="s">
        <v>11</v>
      </c>
      <c r="N37" s="366" t="s">
        <v>11</v>
      </c>
      <c r="O37" s="366" t="s">
        <v>11</v>
      </c>
      <c r="P37" s="367">
        <v>0.95833333333333337</v>
      </c>
      <c r="Q37" s="366">
        <f>C37-2</f>
        <v>46177</v>
      </c>
      <c r="R37" s="369" t="s">
        <v>307</v>
      </c>
      <c r="S37" s="58"/>
      <c r="T37" s="58"/>
      <c r="U37" s="58"/>
      <c r="V37" s="58"/>
      <c r="W37" s="58"/>
      <c r="X37" s="58"/>
      <c r="Y37" s="58"/>
      <c r="Z37" s="58"/>
      <c r="AA37" s="239"/>
      <c r="AB37" s="239"/>
      <c r="AC37" s="238"/>
      <c r="AD37" s="238"/>
      <c r="AE37" s="238"/>
      <c r="AF37" s="239"/>
      <c r="AG37" s="239"/>
      <c r="AH37" s="238"/>
      <c r="AI37" s="238"/>
      <c r="AJ37" s="238"/>
    </row>
    <row r="38" spans="1:36" s="224" customFormat="1" ht="15" customHeight="1">
      <c r="A38" s="368" t="str">
        <f>IFERROR(IF(VLOOKUP('ONE JID'!A11,'ONE JID'!$A$9:$A$17,1,0)="","",VLOOKUP('ONE JID'!A11,'ONE JID'!$A$9:$A$17,1,0)),"")</f>
        <v>BLANK</v>
      </c>
      <c r="B38" s="480" t="str">
        <f>IFERROR(IF(VLOOKUP('ONE JID'!B11,'ONE JID'!$B$9:$B$17,1,0)="","",VLOOKUP('ONE JID'!B11,'ONE JID'!$B$9:$B$17,1,0)),"")</f>
        <v/>
      </c>
      <c r="C38" s="998">
        <f t="shared" si="4"/>
        <v>46179</v>
      </c>
      <c r="D38" s="366" t="s">
        <v>11</v>
      </c>
      <c r="E38" s="364">
        <f>C38+11</f>
        <v>46190</v>
      </c>
      <c r="F38" s="364">
        <f>C38+10</f>
        <v>46189</v>
      </c>
      <c r="G38" s="364">
        <f>C38+8</f>
        <v>46187</v>
      </c>
      <c r="H38" s="364">
        <f>C38+7</f>
        <v>46186</v>
      </c>
      <c r="I38" s="366" t="s">
        <v>11</v>
      </c>
      <c r="J38" s="366" t="s">
        <v>11</v>
      </c>
      <c r="K38" s="366" t="s">
        <v>11</v>
      </c>
      <c r="L38" s="364">
        <f>C38+9</f>
        <v>46188</v>
      </c>
      <c r="M38" s="366" t="s">
        <v>11</v>
      </c>
      <c r="N38" s="364">
        <f>C38+7</f>
        <v>46186</v>
      </c>
      <c r="O38" s="366" t="s">
        <v>11</v>
      </c>
      <c r="P38" s="367">
        <v>0.58333333333333337</v>
      </c>
      <c r="Q38" s="366">
        <f>C38-2</f>
        <v>46177</v>
      </c>
      <c r="R38" s="369" t="s">
        <v>736</v>
      </c>
      <c r="S38" s="58"/>
      <c r="T38" s="58"/>
      <c r="U38" s="58"/>
      <c r="V38" s="58"/>
      <c r="W38" s="58"/>
      <c r="X38" s="58"/>
      <c r="Y38" s="58"/>
      <c r="Z38" s="58"/>
      <c r="AA38" s="238"/>
      <c r="AB38" s="238"/>
      <c r="AC38" s="239"/>
      <c r="AD38" s="239"/>
      <c r="AE38" s="239"/>
      <c r="AF38" s="238"/>
      <c r="AG38" s="238"/>
      <c r="AH38" s="239"/>
      <c r="AI38" s="239"/>
      <c r="AJ38" s="239"/>
    </row>
    <row r="39" spans="1:36" s="224" customFormat="1" ht="15" customHeight="1">
      <c r="A39" s="368" t="str">
        <f>IF(VLOOKUP(INDEX(WH!$B$9:$K$48,MATCH(C39,WH!$K$9:$K$48,0),1),WH!$B$9:$K$48,5,0)=GENERAL!C39,INDEX(WH!$B$9:$K$48,MATCH(C39,WH!$K$9:$K$48,0),1),INDEX(WH!$B$9:$K$48,MATCH(C39,WH!$K$9:$K$48,0)+1,1))</f>
        <v>WAN HAI 290</v>
      </c>
      <c r="B39" s="480" t="str">
        <f>CONCATENATE(IF(VLOOKUP(INDEX(WH!$B$9:$K$48,MATCH(C39,WH!$K$9:$K$48,0),1),WH!$B$9:$K$48,5,0)=GENERAL!C39,INDEX(WH!$B$9:$K$48,MATCH(C39,WH!$K$9:$K$48,0),2),INDEX(WH!$B$9:$K$48,MATCH(C39,WH!$K$9:$K$48,0)+1,2)),TEXT(IF(VLOOKUP(INDEX(WH!$B$9:$K$48,MATCH(C39,WH!$K$9:$K$48,0),1),WH!$B$9:$K$48,5,0)=GENERAL!C39,INDEX(WH!$B$9:$K$48,MATCH(C39,WH!$K$9:$K$48,0),3),INDEX(WH!$B$9:$K$48,MATCH(C39,WH!$K$9:$K$48,0)+1,3)),"00#"))</f>
        <v>N085</v>
      </c>
      <c r="C39" s="998">
        <f t="shared" si="4"/>
        <v>46179</v>
      </c>
      <c r="D39" s="364">
        <f>C39+9</f>
        <v>46188</v>
      </c>
      <c r="E39" s="364">
        <f>C39+9</f>
        <v>46188</v>
      </c>
      <c r="F39" s="366">
        <f>C39+13</f>
        <v>46192</v>
      </c>
      <c r="G39" s="366">
        <f>C39+11</f>
        <v>46190</v>
      </c>
      <c r="H39" s="366">
        <f>C39+10</f>
        <v>46189</v>
      </c>
      <c r="I39" s="366">
        <f>C39+11</f>
        <v>46190</v>
      </c>
      <c r="J39" s="364">
        <f>C39+7</f>
        <v>46186</v>
      </c>
      <c r="K39" s="366" t="s">
        <v>11</v>
      </c>
      <c r="L39" s="366">
        <f>C39+14</f>
        <v>46193</v>
      </c>
      <c r="M39" s="366" t="s">
        <v>11</v>
      </c>
      <c r="N39" s="366" t="s">
        <v>11</v>
      </c>
      <c r="O39" s="366" t="s">
        <v>11</v>
      </c>
      <c r="P39" s="367">
        <v>0.75</v>
      </c>
      <c r="Q39" s="366">
        <f>C39-1</f>
        <v>46178</v>
      </c>
      <c r="R39" s="369" t="s">
        <v>757</v>
      </c>
      <c r="S39" s="58"/>
      <c r="T39" s="58"/>
      <c r="U39" s="58"/>
      <c r="V39" s="58"/>
      <c r="W39" s="58"/>
      <c r="X39" s="58"/>
      <c r="Y39" s="58"/>
      <c r="Z39" s="5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</row>
    <row r="40" spans="1:36" s="224" customFormat="1" ht="15" customHeight="1">
      <c r="A40" s="955" t="str">
        <f>IFERROR(IF(VLOOKUP(KMTC!$A$11,KMTC!$A$10:$A$13,1,0)="","",VLOOKUP(KMTC!$A$11,KMTC!$A$10:$A$13,1,0)),"")</f>
        <v>SITC MACAO</v>
      </c>
      <c r="B40" s="956" t="str">
        <f>IFERROR(IF(VLOOKUP(KMTC!$B$11,KMTC!$B$10:$B$13,1,0)="","",VLOOKUP(KMTC!$B$11,KMTC!$B$10:$B$13,1,0)),"")</f>
        <v>2611N</v>
      </c>
      <c r="C40" s="365">
        <f>$C$24+6</f>
        <v>46180</v>
      </c>
      <c r="D40" s="366" t="s">
        <v>11</v>
      </c>
      <c r="E40" s="366" t="s">
        <v>11</v>
      </c>
      <c r="F40" s="364">
        <f>C40+7</f>
        <v>46187</v>
      </c>
      <c r="G40" s="364">
        <f>C40+10</f>
        <v>46190</v>
      </c>
      <c r="H40" s="364">
        <f>C40+9</f>
        <v>46189</v>
      </c>
      <c r="I40" s="366" t="s">
        <v>11</v>
      </c>
      <c r="J40" s="366" t="s">
        <v>11</v>
      </c>
      <c r="K40" s="366" t="s">
        <v>11</v>
      </c>
      <c r="L40" s="366" t="s">
        <v>11</v>
      </c>
      <c r="M40" s="366" t="s">
        <v>11</v>
      </c>
      <c r="N40" s="366" t="s">
        <v>11</v>
      </c>
      <c r="O40" s="366" t="s">
        <v>11</v>
      </c>
      <c r="P40" s="367">
        <v>4.1666666666666664E-2</v>
      </c>
      <c r="Q40" s="366">
        <f>C40-1</f>
        <v>46179</v>
      </c>
      <c r="R40" s="369" t="s">
        <v>16</v>
      </c>
      <c r="S40" s="58"/>
      <c r="T40" s="58"/>
      <c r="U40" s="58"/>
      <c r="V40" s="58"/>
      <c r="W40" s="58"/>
      <c r="X40" s="58"/>
      <c r="Y40" s="58"/>
      <c r="Z40" s="5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</row>
    <row r="41" spans="1:36" s="423" customFormat="1" ht="15" customHeight="1" thickBot="1">
      <c r="A41" s="415"/>
      <c r="B41" s="416"/>
      <c r="C41" s="416">
        <f>C40+1</f>
        <v>46181</v>
      </c>
      <c r="D41" s="416">
        <f>C41+7</f>
        <v>46188</v>
      </c>
      <c r="E41" s="416">
        <f>C41+8</f>
        <v>46189</v>
      </c>
      <c r="F41" s="416" t="s">
        <v>11</v>
      </c>
      <c r="G41" s="416" t="s">
        <v>11</v>
      </c>
      <c r="H41" s="417" t="s">
        <v>11</v>
      </c>
      <c r="I41" s="415">
        <f>C41+10</f>
        <v>46191</v>
      </c>
      <c r="J41" s="416" t="s">
        <v>11</v>
      </c>
      <c r="K41" s="416" t="s">
        <v>11</v>
      </c>
      <c r="L41" s="416" t="s">
        <v>11</v>
      </c>
      <c r="M41" s="416" t="s">
        <v>11</v>
      </c>
      <c r="N41" s="416" t="s">
        <v>11</v>
      </c>
      <c r="O41" s="416" t="s">
        <v>11</v>
      </c>
      <c r="P41" s="417">
        <v>0.99930555555555556</v>
      </c>
      <c r="Q41" s="416">
        <f>C41-2</f>
        <v>46179</v>
      </c>
      <c r="R41" s="418" t="s">
        <v>17</v>
      </c>
      <c r="S41" s="58"/>
      <c r="T41" s="58"/>
      <c r="U41" s="58"/>
      <c r="V41" s="58"/>
      <c r="W41" s="58"/>
      <c r="X41" s="58"/>
      <c r="Y41" s="58"/>
      <c r="Z41" s="58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</row>
    <row r="42" spans="1:36" s="224" customFormat="1" ht="15" customHeight="1">
      <c r="A42" s="637" t="str">
        <f>INDEX(WH!$B$9:$K$48,MATCH(C42,WH!$K$9:$K$48,0),1)</f>
        <v>WAN HAI 358</v>
      </c>
      <c r="B42" s="480" t="str">
        <f>CONCATENATE(IF(VLOOKUP(INDEX(WH!$B$9:$K$48,MATCH(C42,WH!$K$9:$K$48,0),1),WH!$B$9:$K$48,10,0)=GENERAL!C42,INDEX(WH!$B$9:$K$48,MATCH(C42,WH!$K$9:$K$48,0),2),INDEX(WH!$B$9:$K$48,MATCH(C42,WH!$K$9:$K$48,0),2)),TEXT(IF(VLOOKUP(INDEX(WH!$B$9:$K$48,MATCH(C42,WH!$K$9:$K$48,0),1),WH!$B$9:$K$48,10,0)=GENERAL!C42,INDEX(WH!$B$9:$K$48,MATCH(C42,WH!$K$9:$K$48,0),3),INDEX(WH!$B$9:$K$48,MATCH(C42,WH!$K$9:$K$48,0),3)),"00#"))</f>
        <v>N031</v>
      </c>
      <c r="C42" s="365">
        <f>$C$24+7</f>
        <v>46181</v>
      </c>
      <c r="D42" s="366">
        <f>C42+7</f>
        <v>46188</v>
      </c>
      <c r="E42" s="366">
        <f>C42+8</f>
        <v>46189</v>
      </c>
      <c r="F42" s="366">
        <f>C42+10</f>
        <v>46191</v>
      </c>
      <c r="G42" s="364">
        <f>C42+10</f>
        <v>46191</v>
      </c>
      <c r="H42" s="364">
        <f>C42+11</f>
        <v>46192</v>
      </c>
      <c r="I42" s="366" t="s">
        <v>11</v>
      </c>
      <c r="J42" s="366" t="s">
        <v>11</v>
      </c>
      <c r="K42" s="366" t="s">
        <v>11</v>
      </c>
      <c r="L42" s="366" t="s">
        <v>11</v>
      </c>
      <c r="M42" s="366" t="s">
        <v>11</v>
      </c>
      <c r="N42" s="366" t="s">
        <v>11</v>
      </c>
      <c r="O42" s="366" t="s">
        <v>11</v>
      </c>
      <c r="P42" s="367">
        <v>0.70833333333333337</v>
      </c>
      <c r="Q42" s="957">
        <f>C42-2</f>
        <v>46179</v>
      </c>
      <c r="R42" s="369" t="s">
        <v>755</v>
      </c>
      <c r="S42" s="58"/>
      <c r="T42" s="58"/>
      <c r="U42" s="58"/>
      <c r="V42" s="58"/>
      <c r="W42" s="58"/>
      <c r="X42" s="58"/>
      <c r="Y42" s="58"/>
      <c r="Z42" s="58"/>
      <c r="AA42" s="239"/>
      <c r="AB42" s="238"/>
      <c r="AC42" s="238"/>
      <c r="AD42" s="238"/>
      <c r="AE42" s="239"/>
      <c r="AF42" s="239"/>
      <c r="AG42" s="238"/>
      <c r="AH42" s="238"/>
      <c r="AI42" s="238"/>
      <c r="AJ42" s="239"/>
    </row>
    <row r="43" spans="1:36" s="208" customFormat="1" ht="15" customHeight="1">
      <c r="A43" s="524" t="str">
        <f>IFERROR(INDEX(EVR!$A$9:$A$18,MATCH(GENERAL!C43,EVR!$C$9:$C$18,0),1),"")</f>
        <v>EVER WORLD</v>
      </c>
      <c r="B43" s="480" t="str">
        <f>IFERROR(IF(VLOOKUP(A43, EVR!$A$9:$B$18, 2, 0)=0, "", VLOOKUP(A43, EVR!$A$9:$B$18, 2, 0)), "")</f>
        <v>1744-009N</v>
      </c>
      <c r="C43" s="365">
        <f t="shared" ref="C43:C48" si="5">$C$42+2</f>
        <v>46183</v>
      </c>
      <c r="D43" s="366" t="s">
        <v>11</v>
      </c>
      <c r="E43" s="366" t="s">
        <v>11</v>
      </c>
      <c r="F43" s="364">
        <f>C43+11</f>
        <v>46194</v>
      </c>
      <c r="G43" s="364">
        <f>C43+9</f>
        <v>46192</v>
      </c>
      <c r="H43" s="364">
        <f>C43+8</f>
        <v>46191</v>
      </c>
      <c r="I43" s="366" t="s">
        <v>11</v>
      </c>
      <c r="J43" s="366" t="s">
        <v>11</v>
      </c>
      <c r="K43" s="366" t="s">
        <v>11</v>
      </c>
      <c r="L43" s="364">
        <f>C43+10</f>
        <v>46193</v>
      </c>
      <c r="M43" s="366" t="s">
        <v>11</v>
      </c>
      <c r="N43" s="366" t="s">
        <v>11</v>
      </c>
      <c r="O43" s="364">
        <f>C43+10</f>
        <v>46193</v>
      </c>
      <c r="P43" s="367">
        <v>0.70833333333333337</v>
      </c>
      <c r="Q43" s="366">
        <f>C43-1</f>
        <v>46182</v>
      </c>
      <c r="R43" s="369" t="s">
        <v>135</v>
      </c>
      <c r="S43" s="58"/>
      <c r="T43" s="58"/>
      <c r="U43" s="58"/>
      <c r="V43" s="58"/>
      <c r="W43" s="58"/>
      <c r="X43" s="58"/>
      <c r="Y43" s="58"/>
      <c r="Z43" s="58"/>
      <c r="AA43" s="238"/>
      <c r="AB43" s="239"/>
      <c r="AC43" s="239"/>
      <c r="AD43" s="239"/>
      <c r="AE43" s="238"/>
      <c r="AF43" s="238"/>
      <c r="AG43" s="239"/>
      <c r="AH43" s="239"/>
      <c r="AI43" s="239"/>
      <c r="AJ43" s="238"/>
    </row>
    <row r="44" spans="1:36" s="208" customFormat="1" ht="15" customHeight="1">
      <c r="A44" s="368" t="str">
        <f>IFERROR(INDEX(EVR!$A$25:$A$34,MATCH(GENERAL!C44,EVR!$C$25:$C$34,0),1),"")</f>
        <v>EVER CERTAIN</v>
      </c>
      <c r="B44" s="480" t="str">
        <f>IFERROR(IF(VLOOKUP(A44, EVR!$A$25:$B$34, 2, 0)=0, "", VLOOKUP(A44, EVR!$A$25:$B$34, 2, 0)), "")</f>
        <v xml:space="preserve">0374-078N </v>
      </c>
      <c r="C44" s="365">
        <f t="shared" si="5"/>
        <v>46183</v>
      </c>
      <c r="D44" s="364">
        <f>C44+8</f>
        <v>46191</v>
      </c>
      <c r="E44" s="364">
        <f>C44+8</f>
        <v>46191</v>
      </c>
      <c r="F44" s="364" t="s">
        <v>11</v>
      </c>
      <c r="G44" s="364" t="s">
        <v>11</v>
      </c>
      <c r="H44" s="364" t="s">
        <v>11</v>
      </c>
      <c r="I44" s="366" t="s">
        <v>11</v>
      </c>
      <c r="J44" s="364">
        <f>C44+11</f>
        <v>46194</v>
      </c>
      <c r="K44" s="366" t="s">
        <v>11</v>
      </c>
      <c r="L44" s="364" t="s">
        <v>11</v>
      </c>
      <c r="M44" s="366" t="s">
        <v>11</v>
      </c>
      <c r="N44" s="366" t="s">
        <v>11</v>
      </c>
      <c r="O44" s="366" t="s">
        <v>11</v>
      </c>
      <c r="P44" s="367">
        <v>0.125</v>
      </c>
      <c r="Q44" s="366">
        <f>C44</f>
        <v>46183</v>
      </c>
      <c r="R44" s="369" t="s">
        <v>135</v>
      </c>
      <c r="S44" s="58"/>
      <c r="T44" s="58"/>
      <c r="U44" s="58"/>
      <c r="V44" s="58"/>
      <c r="W44" s="58"/>
      <c r="X44" s="58"/>
      <c r="Y44" s="58"/>
      <c r="Z44" s="58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1:36" s="500" customFormat="1" ht="15" customHeight="1">
      <c r="A45" s="368" t="str">
        <f>IFERROR(INDEX('KMTC 1'!$B$10:$B$49,MATCH(C45,'KMTC 1'!$D$10:$D$49,0),1),"")</f>
        <v>STARSHIP PEGASUS</v>
      </c>
      <c r="B45" s="480" t="str">
        <f>IFERROR(IF(VLOOKUP(A45, 'KMTC 1'!$B$10:$C$49, 2, 0)=0, "", VLOOKUP(A45, 'KMTC 1'!$B$10:$C$49, 2, 0)), "")</f>
        <v>2607E</v>
      </c>
      <c r="C45" s="365">
        <f t="shared" si="5"/>
        <v>46183</v>
      </c>
      <c r="D45" s="576" t="s">
        <v>11</v>
      </c>
      <c r="E45" s="576" t="s">
        <v>11</v>
      </c>
      <c r="F45" s="576" t="s">
        <v>11</v>
      </c>
      <c r="G45" s="576" t="s">
        <v>11</v>
      </c>
      <c r="H45" s="576" t="s">
        <v>11</v>
      </c>
      <c r="I45" s="576" t="s">
        <v>11</v>
      </c>
      <c r="J45" s="576" t="s">
        <v>11</v>
      </c>
      <c r="K45" s="576">
        <f>C45+15</f>
        <v>46198</v>
      </c>
      <c r="L45" s="578" t="s">
        <v>11</v>
      </c>
      <c r="M45" s="576">
        <f>C45+15</f>
        <v>46198</v>
      </c>
      <c r="N45" s="576" t="s">
        <v>11</v>
      </c>
      <c r="O45" s="576" t="s">
        <v>11</v>
      </c>
      <c r="P45" s="577">
        <v>0.83333333333333337</v>
      </c>
      <c r="Q45" s="576">
        <f t="shared" ref="Q45:Q52" si="6">C45-1</f>
        <v>46182</v>
      </c>
      <c r="R45" s="369" t="s">
        <v>16</v>
      </c>
      <c r="S45" s="58"/>
      <c r="T45" s="58"/>
      <c r="U45" s="58"/>
      <c r="V45" s="58"/>
      <c r="W45" s="58"/>
      <c r="X45" s="58"/>
      <c r="Y45" s="58"/>
      <c r="Z45" s="58"/>
      <c r="AA45" s="499"/>
      <c r="AB45" s="499"/>
      <c r="AC45" s="498"/>
      <c r="AD45" s="499"/>
      <c r="AE45" s="499"/>
      <c r="AF45" s="499"/>
      <c r="AG45" s="499"/>
      <c r="AH45" s="499"/>
      <c r="AI45" s="499"/>
      <c r="AJ45" s="499"/>
    </row>
    <row r="46" spans="1:36" s="224" customFormat="1" ht="15" customHeight="1">
      <c r="A46" s="368" t="str">
        <f>IFERROR(INDEX('ONE JID'!$A$9:$A$17,MATCH(GENERAL!C46,'ONE JID'!$C$9:$C$17,0),1),"")</f>
        <v>BLANK</v>
      </c>
      <c r="B46" s="480" t="str">
        <f>IFERROR(IF(VLOOKUP(A46, 'ONE JID'!$A$9:$B$17, 2, 0)=0, "", VLOOKUP(A46, 'ONE JID'!$A$9:$B$17, 2, 0)), "")</f>
        <v/>
      </c>
      <c r="C46" s="365">
        <f t="shared" si="5"/>
        <v>46183</v>
      </c>
      <c r="D46" s="366" t="s">
        <v>11</v>
      </c>
      <c r="E46" s="364">
        <f>C46+8</f>
        <v>46191</v>
      </c>
      <c r="F46" s="364">
        <f>C46+14</f>
        <v>46197</v>
      </c>
      <c r="G46" s="366">
        <f>C46+11</f>
        <v>46194</v>
      </c>
      <c r="H46" s="366">
        <f>C46+10</f>
        <v>46193</v>
      </c>
      <c r="I46" s="366" t="s">
        <v>11</v>
      </c>
      <c r="J46" s="366" t="s">
        <v>11</v>
      </c>
      <c r="K46" s="366" t="s">
        <v>11</v>
      </c>
      <c r="L46" s="366">
        <f>C46+12</f>
        <v>46195</v>
      </c>
      <c r="M46" s="366" t="s">
        <v>11</v>
      </c>
      <c r="N46" s="366" t="s">
        <v>11</v>
      </c>
      <c r="O46" s="364">
        <f>C46+13</f>
        <v>46196</v>
      </c>
      <c r="P46" s="367">
        <v>0.25</v>
      </c>
      <c r="Q46" s="366">
        <f t="shared" si="6"/>
        <v>46182</v>
      </c>
      <c r="R46" s="369" t="s">
        <v>792</v>
      </c>
      <c r="S46" s="58"/>
      <c r="T46" s="58"/>
      <c r="U46" s="58"/>
      <c r="V46" s="58"/>
      <c r="W46" s="58"/>
      <c r="X46" s="58"/>
      <c r="Y46" s="58"/>
      <c r="Z46" s="58"/>
      <c r="AA46" s="208"/>
      <c r="AB46" s="208"/>
      <c r="AC46" s="238"/>
      <c r="AD46" s="238"/>
      <c r="AE46" s="238"/>
      <c r="AF46" s="238"/>
      <c r="AG46" s="238"/>
      <c r="AH46" s="238"/>
      <c r="AI46" s="238"/>
      <c r="AJ46" s="238"/>
    </row>
    <row r="47" spans="1:36" s="224" customFormat="1" ht="15" customHeight="1">
      <c r="A47" s="368" t="str">
        <f>IFERROR(INDEX(SITC!$A$28:$A$34,MATCH(GENERAL!C47,SITC!$C$28:$C$34,0),1),"")</f>
        <v>SITC XINGDE</v>
      </c>
      <c r="B47" s="480" t="str">
        <f>IFERROR(IF(VLOOKUP(A47,SITC!$A$28:$B$34, 2, 0)=0, "", VLOOKUP(A47, SITC!$A$28:$B$34, 2, 0)), "")</f>
        <v>2613N</v>
      </c>
      <c r="C47" s="365">
        <f t="shared" si="5"/>
        <v>46183</v>
      </c>
      <c r="D47" s="366" t="s">
        <v>11</v>
      </c>
      <c r="E47" s="366" t="s">
        <v>11</v>
      </c>
      <c r="F47" s="364">
        <f>C47+11</f>
        <v>46194</v>
      </c>
      <c r="G47" s="366">
        <f>C47+9</f>
        <v>46192</v>
      </c>
      <c r="H47" s="366">
        <f>C47+8</f>
        <v>46191</v>
      </c>
      <c r="I47" s="366" t="s">
        <v>11</v>
      </c>
      <c r="J47" s="366" t="s">
        <v>11</v>
      </c>
      <c r="K47" s="366" t="s">
        <v>11</v>
      </c>
      <c r="L47" s="366" t="s">
        <v>11</v>
      </c>
      <c r="M47" s="366" t="s">
        <v>11</v>
      </c>
      <c r="N47" s="366" t="s">
        <v>11</v>
      </c>
      <c r="O47" s="364" t="s">
        <v>11</v>
      </c>
      <c r="P47" s="367">
        <v>0.70833333333333337</v>
      </c>
      <c r="Q47" s="366">
        <f t="shared" si="6"/>
        <v>46182</v>
      </c>
      <c r="R47" s="369" t="s">
        <v>750</v>
      </c>
      <c r="S47" s="58"/>
      <c r="T47" s="58"/>
      <c r="U47" s="58"/>
      <c r="V47" s="58"/>
      <c r="W47" s="58"/>
      <c r="X47" s="58"/>
      <c r="Y47" s="58"/>
      <c r="Z47" s="58"/>
      <c r="AA47" s="208"/>
      <c r="AB47" s="208"/>
      <c r="AC47" s="238"/>
      <c r="AD47" s="238"/>
      <c r="AE47" s="238"/>
      <c r="AF47" s="238"/>
      <c r="AG47" s="238"/>
      <c r="AH47" s="238"/>
      <c r="AI47" s="238"/>
      <c r="AJ47" s="238"/>
    </row>
    <row r="48" spans="1:36" s="224" customFormat="1" ht="15" customHeight="1">
      <c r="A48" s="368" t="str">
        <f>IFERROR(INDEX(SITC!$A$46:$A$52,MATCH(C48,SITC!$C$46:$C$52,0),1),"")</f>
        <v>ASL TAIPEI</v>
      </c>
      <c r="B48" s="480" t="str">
        <f>IFERROR(VLOOKUP(A48,SITC!$A$46:$C$52,2, 0),"")</f>
        <v>2621N</v>
      </c>
      <c r="C48" s="365">
        <f t="shared" si="5"/>
        <v>46183</v>
      </c>
      <c r="D48" s="999">
        <f>C48+8</f>
        <v>46191</v>
      </c>
      <c r="E48" s="999">
        <f>C48+9</f>
        <v>46192</v>
      </c>
      <c r="F48" s="366" t="s">
        <v>11</v>
      </c>
      <c r="G48" s="366" t="s">
        <v>11</v>
      </c>
      <c r="H48" s="366" t="s">
        <v>11</v>
      </c>
      <c r="I48" s="366" t="s">
        <v>11</v>
      </c>
      <c r="J48" s="366">
        <f>C48+7</f>
        <v>46190</v>
      </c>
      <c r="K48" s="366" t="s">
        <v>11</v>
      </c>
      <c r="L48" s="366" t="s">
        <v>11</v>
      </c>
      <c r="M48" s="366" t="s">
        <v>11</v>
      </c>
      <c r="N48" s="366" t="s">
        <v>11</v>
      </c>
      <c r="O48" s="366" t="s">
        <v>11</v>
      </c>
      <c r="P48" s="1000">
        <v>0.5</v>
      </c>
      <c r="Q48" s="999">
        <f t="shared" si="6"/>
        <v>46182</v>
      </c>
      <c r="R48" s="369" t="s">
        <v>751</v>
      </c>
      <c r="S48" s="58"/>
      <c r="T48" s="58"/>
      <c r="U48" s="58"/>
      <c r="V48" s="58"/>
      <c r="W48" s="58"/>
      <c r="X48" s="58"/>
      <c r="Y48" s="58"/>
      <c r="Z48" s="58"/>
      <c r="AA48" s="208"/>
      <c r="AB48" s="208"/>
      <c r="AC48" s="238"/>
      <c r="AD48" s="238"/>
      <c r="AE48" s="238"/>
      <c r="AF48" s="238"/>
      <c r="AG48" s="238"/>
      <c r="AH48" s="238"/>
      <c r="AI48" s="238"/>
      <c r="AJ48" s="238"/>
    </row>
    <row r="49" spans="1:36" s="224" customFormat="1" ht="15" customHeight="1">
      <c r="A49" s="368" t="str">
        <f>IFERROR(INDEX(TSL!$A$10:$A$23,MATCH(C49,TSL!$C$10:$C$23,0),1),"")</f>
        <v>TS GUANGZHOU</v>
      </c>
      <c r="B49" s="480" t="str">
        <f>IFERROR(IF(VLOOKUP(A49, TSL!$A$10:$B$23, 2, 0)=0, "", VLOOKUP(A49, TSL!$A$10:$B$23, 2, 0)), "")</f>
        <v>26006N</v>
      </c>
      <c r="C49" s="501">
        <f>C42+2</f>
        <v>46183</v>
      </c>
      <c r="D49" s="366" t="s">
        <v>11</v>
      </c>
      <c r="E49" s="366" t="s">
        <v>11</v>
      </c>
      <c r="F49" s="366" t="s">
        <v>11</v>
      </c>
      <c r="G49" s="366" t="s">
        <v>11</v>
      </c>
      <c r="H49" s="366" t="s">
        <v>11</v>
      </c>
      <c r="I49" s="366">
        <f>C49+9</f>
        <v>46192</v>
      </c>
      <c r="J49" s="502">
        <f>C49+8</f>
        <v>46191</v>
      </c>
      <c r="K49" s="366" t="s">
        <v>11</v>
      </c>
      <c r="L49" s="366" t="s">
        <v>11</v>
      </c>
      <c r="M49" s="366" t="s">
        <v>11</v>
      </c>
      <c r="N49" s="366" t="s">
        <v>11</v>
      </c>
      <c r="O49" s="366" t="s">
        <v>11</v>
      </c>
      <c r="P49" s="503">
        <v>0.20833333333333334</v>
      </c>
      <c r="Q49" s="502">
        <f>C49+1</f>
        <v>46184</v>
      </c>
      <c r="R49" s="504" t="s">
        <v>17</v>
      </c>
      <c r="S49" s="58"/>
      <c r="T49" s="58"/>
      <c r="U49" s="58"/>
      <c r="V49" s="58"/>
      <c r="W49" s="58"/>
      <c r="X49" s="58"/>
      <c r="Y49" s="58"/>
      <c r="Z49" s="58"/>
      <c r="AA49" s="208"/>
      <c r="AB49" s="208"/>
      <c r="AC49" s="238"/>
      <c r="AD49" s="238"/>
      <c r="AE49" s="238"/>
      <c r="AF49" s="238"/>
      <c r="AG49" s="238"/>
      <c r="AH49" s="238"/>
      <c r="AI49" s="238"/>
      <c r="AJ49" s="238"/>
    </row>
    <row r="50" spans="1:36" s="500" customFormat="1" ht="15" customHeight="1">
      <c r="A50" s="368" t="str">
        <f>IFERROR(INDEX(CNC!$A$11:$A$20,MATCH(C50,CNC!$C$11:$C$20,0),1),"")</f>
        <v>WILLIAM</v>
      </c>
      <c r="B50" s="480" t="str">
        <f>IFERROR(IF(VLOOKUP(A50, CNC!$A$11:$B$20, 2, 0)=0, "", VLOOKUP(A50, CNC!$A$11:$B$20, 2, 0)), "")</f>
        <v>0CG78N1NC</v>
      </c>
      <c r="C50" s="575">
        <f>$C$42+3</f>
        <v>46184</v>
      </c>
      <c r="D50" s="576" t="s">
        <v>11</v>
      </c>
      <c r="E50" s="364">
        <f>C50+9</f>
        <v>46193</v>
      </c>
      <c r="F50" s="364">
        <f>C50+8</f>
        <v>46192</v>
      </c>
      <c r="G50" s="364">
        <f>C50+7</f>
        <v>46191</v>
      </c>
      <c r="H50" s="364">
        <f>C50+6</f>
        <v>46190</v>
      </c>
      <c r="I50" s="502" t="s">
        <v>11</v>
      </c>
      <c r="J50" s="502" t="s">
        <v>11</v>
      </c>
      <c r="K50" s="502" t="s">
        <v>11</v>
      </c>
      <c r="L50" s="502" t="s">
        <v>11</v>
      </c>
      <c r="M50" s="502" t="s">
        <v>11</v>
      </c>
      <c r="N50" s="502" t="s">
        <v>11</v>
      </c>
      <c r="O50" s="502" t="s">
        <v>11</v>
      </c>
      <c r="P50" s="503">
        <v>0.66666666666666663</v>
      </c>
      <c r="Q50" s="958">
        <f t="shared" si="6"/>
        <v>46183</v>
      </c>
      <c r="R50" s="504" t="s">
        <v>252</v>
      </c>
      <c r="S50" s="58"/>
      <c r="T50" s="58"/>
      <c r="U50" s="58"/>
      <c r="V50" s="58"/>
      <c r="W50" s="58"/>
      <c r="X50" s="58"/>
      <c r="Y50" s="58"/>
      <c r="Z50" s="58"/>
      <c r="AA50" s="499"/>
      <c r="AB50" s="499"/>
      <c r="AC50" s="499"/>
      <c r="AD50" s="499"/>
      <c r="AE50" s="499"/>
      <c r="AF50" s="499"/>
      <c r="AG50" s="499"/>
      <c r="AH50" s="499"/>
      <c r="AI50" s="499"/>
      <c r="AJ50" s="499"/>
    </row>
    <row r="51" spans="1:36" s="500" customFormat="1" ht="15" customHeight="1">
      <c r="A51" s="368" t="str">
        <f>IFERROR(INDEX(CNC!$A$31:$A$40,MATCH(C51,CNC!$C$31:$C$40,0),1),"")</f>
        <v>SHUN LONG</v>
      </c>
      <c r="B51" s="480" t="str">
        <f>IFERROR(IF(VLOOKUP(A51, CNC!$A$31:$B$40, 2, 0)=0, "", VLOOKUP(A51, CNC!$A$31:$B$40, 2, 0)), "")</f>
        <v>0QIOAN1NC</v>
      </c>
      <c r="C51" s="1007">
        <f>$C$42+4</f>
        <v>46185</v>
      </c>
      <c r="D51" s="366" t="s">
        <v>11</v>
      </c>
      <c r="E51" s="366" t="s">
        <v>11</v>
      </c>
      <c r="F51" s="489">
        <f>C51+11</f>
        <v>46196</v>
      </c>
      <c r="G51" s="489">
        <f>C51+10</f>
        <v>46195</v>
      </c>
      <c r="H51" s="489">
        <f>C51+9</f>
        <v>46194</v>
      </c>
      <c r="I51" s="502" t="s">
        <v>11</v>
      </c>
      <c r="J51" s="502" t="s">
        <v>11</v>
      </c>
      <c r="K51" s="502" t="s">
        <v>11</v>
      </c>
      <c r="L51" s="502" t="s">
        <v>11</v>
      </c>
      <c r="M51" s="502" t="s">
        <v>11</v>
      </c>
      <c r="N51" s="502" t="s">
        <v>11</v>
      </c>
      <c r="O51" s="502" t="s">
        <v>11</v>
      </c>
      <c r="P51" s="503">
        <v>0.125</v>
      </c>
      <c r="Q51" s="502">
        <f t="shared" si="6"/>
        <v>46184</v>
      </c>
      <c r="R51" s="504" t="s">
        <v>252</v>
      </c>
      <c r="S51" s="58"/>
      <c r="T51" s="58"/>
      <c r="U51" s="58"/>
      <c r="V51" s="58"/>
      <c r="W51" s="58"/>
      <c r="X51" s="58"/>
      <c r="Y51" s="58"/>
      <c r="Z51" s="58"/>
      <c r="AA51" s="499"/>
      <c r="AB51" s="499"/>
      <c r="AC51" s="499"/>
      <c r="AD51" s="499"/>
      <c r="AE51" s="499"/>
      <c r="AF51" s="499"/>
      <c r="AG51" s="499"/>
      <c r="AH51" s="499"/>
      <c r="AI51" s="499"/>
      <c r="AJ51" s="499"/>
    </row>
    <row r="52" spans="1:36" s="224" customFormat="1" ht="15" customHeight="1">
      <c r="A52" s="368" t="str">
        <f>IFERROR(INDEX(SSJ!$A$10:$A$35,MATCH($C$16,SSJ!$F$10:$F$35,0),1),"")</f>
        <v>KOTA NAZAR</v>
      </c>
      <c r="B52" s="480" t="str">
        <f>IFERROR(IF(VLOOKUP(A52, SSJ!$A$10:$F$35, 2, 0)=0, "", VLOOKUP(A52, SSJ!$A$10:$F$35, 2, 0)), "")</f>
        <v>2621N</v>
      </c>
      <c r="C52" s="998">
        <f t="shared" ref="C52:C57" si="7">$C$42+5</f>
        <v>46186</v>
      </c>
      <c r="D52" s="366">
        <f>C52+7</f>
        <v>46193</v>
      </c>
      <c r="E52" s="366">
        <f>C52+8</f>
        <v>46194</v>
      </c>
      <c r="F52" s="366" t="s">
        <v>11</v>
      </c>
      <c r="G52" s="366" t="s">
        <v>11</v>
      </c>
      <c r="H52" s="366" t="s">
        <v>11</v>
      </c>
      <c r="I52" s="366" t="s">
        <v>11</v>
      </c>
      <c r="J52" s="366" t="s">
        <v>11</v>
      </c>
      <c r="K52" s="366" t="s">
        <v>11</v>
      </c>
      <c r="L52" s="366" t="s">
        <v>11</v>
      </c>
      <c r="M52" s="366" t="s">
        <v>11</v>
      </c>
      <c r="N52" s="366" t="s">
        <v>11</v>
      </c>
      <c r="O52" s="366" t="s">
        <v>11</v>
      </c>
      <c r="P52" s="1000">
        <v>0.125</v>
      </c>
      <c r="Q52" s="999">
        <f t="shared" si="6"/>
        <v>46185</v>
      </c>
      <c r="R52" s="1001" t="s">
        <v>830</v>
      </c>
      <c r="S52" s="58"/>
      <c r="T52" s="58"/>
      <c r="U52" s="58"/>
      <c r="V52" s="58"/>
      <c r="W52" s="58"/>
      <c r="X52" s="58"/>
      <c r="Y52" s="58"/>
      <c r="Z52" s="58"/>
      <c r="AA52" s="208"/>
      <c r="AB52" s="208"/>
      <c r="AC52" s="238"/>
      <c r="AD52" s="238"/>
      <c r="AE52" s="238"/>
      <c r="AF52" s="238"/>
      <c r="AG52" s="238"/>
      <c r="AH52" s="238"/>
      <c r="AI52" s="238"/>
      <c r="AJ52" s="238"/>
    </row>
    <row r="53" spans="1:36" s="224" customFormat="1" ht="15" customHeight="1">
      <c r="A53" s="368" t="str">
        <f>IFERROR(INDEX('ONE JTI'!$A$9:$A$16,MATCH(GENERAL!C53,'ONE JTI'!$C$9:$C$16,0),1),"")</f>
        <v xml:space="preserve">NYK FUJI </v>
      </c>
      <c r="B53" s="480" t="str">
        <f>IFERROR(IF(VLOOKUP(A53, 'ONE JTI'!$A$9:$B$19, 2, 0)=0, "", VLOOKUP(A53, 'ONE JTI'!$A$9:$B$19, 2, 0)), "")</f>
        <v>0137E</v>
      </c>
      <c r="C53" s="998">
        <f t="shared" si="7"/>
        <v>46186</v>
      </c>
      <c r="D53" s="364">
        <f>C53+13</f>
        <v>46199</v>
      </c>
      <c r="E53" s="364">
        <f>C53+14</f>
        <v>46200</v>
      </c>
      <c r="F53" s="364">
        <f>C53+11</f>
        <v>46197</v>
      </c>
      <c r="G53" s="364">
        <f>C53+9</f>
        <v>46195</v>
      </c>
      <c r="H53" s="364">
        <f>C53+10</f>
        <v>46196</v>
      </c>
      <c r="I53" s="366" t="s">
        <v>11</v>
      </c>
      <c r="J53" s="366" t="s">
        <v>11</v>
      </c>
      <c r="K53" s="366" t="s">
        <v>11</v>
      </c>
      <c r="L53" s="364">
        <f>C53+10</f>
        <v>46196</v>
      </c>
      <c r="M53" s="366" t="s">
        <v>11</v>
      </c>
      <c r="N53" s="366" t="s">
        <v>11</v>
      </c>
      <c r="O53" s="366" t="s">
        <v>11</v>
      </c>
      <c r="P53" s="367">
        <v>0.91666666666666663</v>
      </c>
      <c r="Q53" s="366">
        <f>C53-2</f>
        <v>46184</v>
      </c>
      <c r="R53" s="369" t="s">
        <v>749</v>
      </c>
      <c r="S53" s="58"/>
      <c r="T53" s="58"/>
      <c r="U53" s="58"/>
      <c r="V53" s="58"/>
      <c r="W53" s="58"/>
      <c r="X53" s="58"/>
      <c r="Y53" s="58"/>
      <c r="Z53" s="58"/>
      <c r="AA53" s="238"/>
      <c r="AB53" s="238"/>
      <c r="AC53" s="238"/>
      <c r="AD53" s="238"/>
      <c r="AE53" s="239"/>
      <c r="AF53" s="239"/>
      <c r="AG53" s="238"/>
      <c r="AH53" s="238"/>
      <c r="AI53" s="238"/>
      <c r="AJ53" s="239"/>
    </row>
    <row r="54" spans="1:36" s="224" customFormat="1" ht="15" customHeight="1">
      <c r="A54" s="368" t="str">
        <f>INDEX(WH!$B$9:$K$48,MATCH(C54,WH!$K$9:$K$48,0),1)</f>
        <v>WAN HAI 325</v>
      </c>
      <c r="B54" s="480" t="str">
        <f>CONCATENATE(IF(VLOOKUP(INDEX(WH!$B$9:$K$48,MATCH(C54,WH!$K$9:$K$48,0),1),WH!$B$9:$K$48,10,0)=GENERAL!P54,INDEX(WH!$B$9:$K$48,MATCH(C54,WH!$K$9:$K$48,0),2),INDEX(WH!$B$9:$K$48,MATCH(C54,WH!$K$9:$K$48,0),2)),TEXT(IF(VLOOKUP(INDEX(WH!$B$9:$K$48,MATCH(C54,WH!$K$9:$K$48,0),1),WH!$B$9:$K$48,10,0)=GENERAL!P54,INDEX(WH!$B$9:$K$48,MATCH(C54,WH!$K$9:$K$48,0),3),INDEX(WH!$B$9:$K$48,MATCH(C54,WH!$K$9:$K$48,0),3)),"00#"))</f>
        <v>N059</v>
      </c>
      <c r="C54" s="998">
        <f t="shared" si="7"/>
        <v>46186</v>
      </c>
      <c r="D54" s="366" t="s">
        <v>11</v>
      </c>
      <c r="E54" s="366" t="s">
        <v>11</v>
      </c>
      <c r="F54" s="366" t="s">
        <v>11</v>
      </c>
      <c r="G54" s="366" t="s">
        <v>11</v>
      </c>
      <c r="H54" s="366">
        <f>C54+8</f>
        <v>46194</v>
      </c>
      <c r="I54" s="366" t="s">
        <v>11</v>
      </c>
      <c r="J54" s="366" t="s">
        <v>11</v>
      </c>
      <c r="K54" s="366" t="s">
        <v>11</v>
      </c>
      <c r="L54" s="366" t="s">
        <v>11</v>
      </c>
      <c r="M54" s="366" t="s">
        <v>11</v>
      </c>
      <c r="N54" s="366" t="s">
        <v>11</v>
      </c>
      <c r="O54" s="366">
        <f>C54+10</f>
        <v>46196</v>
      </c>
      <c r="P54" s="367">
        <v>0.375</v>
      </c>
      <c r="Q54" s="366">
        <f>C54</f>
        <v>46186</v>
      </c>
      <c r="R54" s="369" t="s">
        <v>756</v>
      </c>
      <c r="S54" s="58"/>
      <c r="T54" s="58"/>
      <c r="U54" s="58"/>
      <c r="V54" s="58"/>
      <c r="W54" s="58"/>
      <c r="X54" s="58"/>
      <c r="Y54" s="58"/>
      <c r="Z54" s="58"/>
      <c r="AA54" s="208"/>
      <c r="AB54" s="208"/>
      <c r="AC54" s="239"/>
      <c r="AD54" s="238"/>
      <c r="AE54" s="238"/>
      <c r="AF54" s="238"/>
      <c r="AG54" s="238"/>
      <c r="AH54" s="238"/>
      <c r="AI54" s="238"/>
      <c r="AJ54" s="238"/>
    </row>
    <row r="55" spans="1:36" s="224" customFormat="1" ht="15" customHeight="1">
      <c r="A55" s="368" t="str">
        <f>IFERROR(IF(VLOOKUP('SINOTRANS ( ORIMAS)'!A13,'SINOTRANS ( ORIMAS)'!$A$11:$A$17,1,0)="","",VLOOKUP('SINOTRANS ( ORIMAS)'!$A$13,'SINOTRANS ( ORIMAS)'!$A$11:$A$17,1,0)),"")</f>
        <v>SITC FUJIAN</v>
      </c>
      <c r="B55" s="480" t="str">
        <f>IFERROR(IF(VLOOKUP('SINOTRANS ( ORIMAS)'!B13,'SINOTRANS ( ORIMAS)'!$B$11:$B$17,1,0)="","",VLOOKUP('SINOTRANS ( ORIMAS)'!B13,'SINOTRANS ( ORIMAS)'!$B$11:$B$17,1,0)),"")</f>
        <v>2615N</v>
      </c>
      <c r="C55" s="998">
        <f t="shared" si="7"/>
        <v>46186</v>
      </c>
      <c r="D55" s="364">
        <f>C55+9</f>
        <v>46195</v>
      </c>
      <c r="E55" s="364">
        <f>C55+10</f>
        <v>46196</v>
      </c>
      <c r="F55" s="366" t="s">
        <v>11</v>
      </c>
      <c r="G55" s="366" t="s">
        <v>11</v>
      </c>
      <c r="H55" s="366" t="s">
        <v>11</v>
      </c>
      <c r="I55" s="366" t="s">
        <v>11</v>
      </c>
      <c r="J55" s="366" t="s">
        <v>11</v>
      </c>
      <c r="K55" s="366" t="s">
        <v>11</v>
      </c>
      <c r="L55" s="366" t="s">
        <v>11</v>
      </c>
      <c r="M55" s="366" t="s">
        <v>11</v>
      </c>
      <c r="N55" s="366" t="s">
        <v>11</v>
      </c>
      <c r="O55" s="366" t="s">
        <v>11</v>
      </c>
      <c r="P55" s="367">
        <v>0.95833333333333337</v>
      </c>
      <c r="Q55" s="366">
        <f>C55-2</f>
        <v>46184</v>
      </c>
      <c r="R55" s="369" t="s">
        <v>307</v>
      </c>
      <c r="S55" s="58"/>
      <c r="T55" s="58"/>
      <c r="U55" s="58"/>
      <c r="V55" s="58"/>
      <c r="W55" s="58"/>
      <c r="X55" s="58"/>
      <c r="Y55" s="58"/>
      <c r="Z55" s="58"/>
      <c r="AA55" s="208"/>
      <c r="AB55" s="208"/>
      <c r="AC55" s="239"/>
      <c r="AD55" s="238"/>
      <c r="AE55" s="238"/>
      <c r="AF55" s="238"/>
      <c r="AG55" s="238"/>
      <c r="AH55" s="238"/>
      <c r="AI55" s="238"/>
      <c r="AJ55" s="238"/>
    </row>
    <row r="56" spans="1:36" s="224" customFormat="1" ht="15" customHeight="1">
      <c r="A56" s="368" t="str">
        <f>IFERROR(IF(VLOOKUP('ONE JID'!A12,'ONE JID'!$A$9:$A$17,1,0)="","",VLOOKUP('ONE JID'!A12,'ONE JID'!$A$9:$A$17,1,0)),"")</f>
        <v>BEAR MOUNTAIN BRIDGE</v>
      </c>
      <c r="B56" s="480" t="str">
        <f>IFERROR(IF(VLOOKUP('ONE JID'!B12,'ONE JID'!$B$9:$B$17,1,0)="","",VLOOKUP('ONE JID'!B12,'ONE JID'!$B$9:$B$17,1,0)),"")</f>
        <v xml:space="preserve"> 135N</v>
      </c>
      <c r="C56" s="998">
        <f t="shared" si="7"/>
        <v>46186</v>
      </c>
      <c r="D56" s="366" t="s">
        <v>11</v>
      </c>
      <c r="E56" s="364">
        <f>C56+11</f>
        <v>46197</v>
      </c>
      <c r="F56" s="364">
        <f>C56+10</f>
        <v>46196</v>
      </c>
      <c r="G56" s="364">
        <f>C56+8</f>
        <v>46194</v>
      </c>
      <c r="H56" s="364">
        <f>C56+7</f>
        <v>46193</v>
      </c>
      <c r="I56" s="366" t="s">
        <v>11</v>
      </c>
      <c r="J56" s="366" t="s">
        <v>11</v>
      </c>
      <c r="K56" s="366" t="s">
        <v>11</v>
      </c>
      <c r="L56" s="364">
        <f>C56+9</f>
        <v>46195</v>
      </c>
      <c r="M56" s="366" t="s">
        <v>11</v>
      </c>
      <c r="N56" s="364">
        <f>C56+7</f>
        <v>46193</v>
      </c>
      <c r="O56" s="366" t="s">
        <v>11</v>
      </c>
      <c r="P56" s="367">
        <v>0.58333333333333337</v>
      </c>
      <c r="Q56" s="366">
        <f>C56-2</f>
        <v>46184</v>
      </c>
      <c r="R56" s="369" t="s">
        <v>736</v>
      </c>
      <c r="S56" s="58"/>
      <c r="T56" s="58"/>
      <c r="U56" s="58"/>
      <c r="V56" s="58"/>
      <c r="W56" s="58"/>
      <c r="X56" s="58"/>
      <c r="Y56" s="58"/>
      <c r="Z56" s="58"/>
      <c r="AA56" s="238"/>
      <c r="AB56" s="238"/>
      <c r="AC56" s="239"/>
      <c r="AD56" s="238"/>
      <c r="AE56" s="238"/>
      <c r="AF56" s="238"/>
      <c r="AG56" s="238"/>
      <c r="AH56" s="238"/>
      <c r="AI56" s="238"/>
      <c r="AJ56" s="238"/>
    </row>
    <row r="57" spans="1:36" s="224" customFormat="1" ht="15" customHeight="1">
      <c r="A57" s="368" t="str">
        <f>IF(VLOOKUP(INDEX(WH!$B$9:$K$48,MATCH(C57,WH!$K$9:$K$48,0),1),WH!$B$9:$K$48,5,0)=GENERAL!P57,INDEX(WH!$B$9:$K$48,MATCH(C57,WH!$K$9:$K$48,0),1),INDEX(WH!$B$9:$K$48,MATCH(C57,WH!$K$9:$K$48,0)+1,1))</f>
        <v>WAN HAI 288</v>
      </c>
      <c r="B57" s="480" t="str">
        <f>CONCATENATE(IF(VLOOKUP(INDEX(WH!$B$9:$K$48,MATCH(C57,WH!$K$9:$K$48,0),1),WH!$B$9:$K$48,5,0)=GENERAL!P57,INDEX(WH!$B$9:$K$48,MATCH(C57,WH!$K$9:$K$48,0),2),INDEX(WH!$B$9:$K$48,MATCH(C57,WH!$K$9:$K$48,0)+1,2)),TEXT(IF(VLOOKUP(INDEX(WH!$B$9:$K$48,MATCH(C57,WH!$K$9:$K$48,0),1),WH!$B$9:$K$48,5,0)=GENERAL!P57,INDEX(WH!$B$9:$K$48,MATCH(C57,WH!$K$9:$K$48,0),3),INDEX(WH!$B$9:$K$48,MATCH(C57,WH!$K$9:$K$48,0)+1,3)),"00#"))</f>
        <v>N109</v>
      </c>
      <c r="C57" s="998">
        <f t="shared" si="7"/>
        <v>46186</v>
      </c>
      <c r="D57" s="364">
        <f>C57+9</f>
        <v>46195</v>
      </c>
      <c r="E57" s="364">
        <f>C57+9</f>
        <v>46195</v>
      </c>
      <c r="F57" s="366">
        <f>C57+13</f>
        <v>46199</v>
      </c>
      <c r="G57" s="366">
        <f>C57+11</f>
        <v>46197</v>
      </c>
      <c r="H57" s="366">
        <f>C57+10</f>
        <v>46196</v>
      </c>
      <c r="I57" s="366">
        <f>C57+11</f>
        <v>46197</v>
      </c>
      <c r="J57" s="364">
        <f>C57+7</f>
        <v>46193</v>
      </c>
      <c r="K57" s="366" t="s">
        <v>11</v>
      </c>
      <c r="L57" s="366">
        <f>C57+14</f>
        <v>46200</v>
      </c>
      <c r="M57" s="366" t="s">
        <v>11</v>
      </c>
      <c r="N57" s="366" t="s">
        <v>11</v>
      </c>
      <c r="O57" s="366" t="s">
        <v>11</v>
      </c>
      <c r="P57" s="367">
        <v>0.75</v>
      </c>
      <c r="Q57" s="366">
        <f>C57-1</f>
        <v>46185</v>
      </c>
      <c r="R57" s="369" t="s">
        <v>757</v>
      </c>
      <c r="S57" s="497"/>
      <c r="T57" s="497"/>
      <c r="U57" s="497"/>
      <c r="V57" s="497"/>
      <c r="W57" s="497"/>
      <c r="X57" s="497"/>
      <c r="Y57" s="497"/>
      <c r="Z57" s="497"/>
      <c r="AA57" s="208"/>
      <c r="AB57" s="208"/>
      <c r="AC57" s="238"/>
      <c r="AD57" s="238"/>
      <c r="AE57" s="239"/>
      <c r="AF57" s="239"/>
      <c r="AG57" s="238"/>
      <c r="AH57" s="238"/>
      <c r="AI57" s="238"/>
      <c r="AJ57" s="239"/>
    </row>
    <row r="58" spans="1:36" s="224" customFormat="1" ht="15" customHeight="1">
      <c r="A58" s="955" t="str">
        <f>IFERROR(IF(VLOOKUP(KMTC!A12,KMTC!$A$10:$A$13,1,0)="","",VLOOKUP(KMTC!A12,KMTC!$A$10:$A$13,1,0)),"")</f>
        <v>SITC XIN</v>
      </c>
      <c r="B58" s="956" t="str">
        <f>IFERROR(IF(VLOOKUP(KMTC!$B$12,KMTC!$B$10:$B$13,1,0)="","",VLOOKUP(KMTC!$B$12,KMTC!$B$10:$B$13,1,0)),"")</f>
        <v>2615N</v>
      </c>
      <c r="C58" s="365">
        <f>$C$42+6</f>
        <v>46187</v>
      </c>
      <c r="D58" s="366" t="s">
        <v>11</v>
      </c>
      <c r="E58" s="366" t="s">
        <v>11</v>
      </c>
      <c r="F58" s="364">
        <f>C58+7</f>
        <v>46194</v>
      </c>
      <c r="G58" s="364">
        <f>C58+10</f>
        <v>46197</v>
      </c>
      <c r="H58" s="364">
        <f>C58+9</f>
        <v>46196</v>
      </c>
      <c r="I58" s="366" t="s">
        <v>11</v>
      </c>
      <c r="J58" s="366" t="s">
        <v>11</v>
      </c>
      <c r="K58" s="366" t="s">
        <v>11</v>
      </c>
      <c r="L58" s="366" t="s">
        <v>11</v>
      </c>
      <c r="M58" s="366" t="s">
        <v>11</v>
      </c>
      <c r="N58" s="366" t="s">
        <v>11</v>
      </c>
      <c r="O58" s="366" t="s">
        <v>11</v>
      </c>
      <c r="P58" s="367">
        <v>4.1666666666666664E-2</v>
      </c>
      <c r="Q58" s="366">
        <f>C58-1</f>
        <v>46186</v>
      </c>
      <c r="R58" s="369" t="s">
        <v>16</v>
      </c>
      <c r="S58" s="497"/>
      <c r="T58" s="497"/>
      <c r="U58" s="497"/>
      <c r="V58" s="497"/>
      <c r="W58" s="497"/>
      <c r="X58" s="497"/>
      <c r="Y58" s="497"/>
      <c r="Z58" s="497"/>
      <c r="AA58" s="208"/>
      <c r="AB58" s="208"/>
      <c r="AC58" s="238"/>
      <c r="AD58" s="238"/>
      <c r="AE58" s="239"/>
      <c r="AF58" s="239"/>
      <c r="AG58" s="238"/>
      <c r="AH58" s="238"/>
      <c r="AI58" s="238"/>
      <c r="AJ58" s="239"/>
    </row>
    <row r="59" spans="1:36" s="423" customFormat="1" ht="15" customHeight="1" thickBot="1">
      <c r="A59" s="422"/>
      <c r="B59" s="481"/>
      <c r="C59" s="414">
        <f>C58+1</f>
        <v>46188</v>
      </c>
      <c r="D59" s="415">
        <f>C59+7</f>
        <v>46195</v>
      </c>
      <c r="E59" s="415">
        <f>C59+8</f>
        <v>46196</v>
      </c>
      <c r="F59" s="416" t="s">
        <v>11</v>
      </c>
      <c r="G59" s="416" t="s">
        <v>11</v>
      </c>
      <c r="H59" s="416" t="s">
        <v>11</v>
      </c>
      <c r="I59" s="415">
        <f>C59+10</f>
        <v>46198</v>
      </c>
      <c r="J59" s="416" t="s">
        <v>11</v>
      </c>
      <c r="K59" s="416" t="s">
        <v>11</v>
      </c>
      <c r="L59" s="416" t="s">
        <v>11</v>
      </c>
      <c r="M59" s="416" t="s">
        <v>11</v>
      </c>
      <c r="N59" s="416" t="s">
        <v>11</v>
      </c>
      <c r="O59" s="416" t="s">
        <v>11</v>
      </c>
      <c r="P59" s="417">
        <v>0.99930555555555556</v>
      </c>
      <c r="Q59" s="416">
        <f>C59-2</f>
        <v>46186</v>
      </c>
      <c r="R59" s="418" t="s">
        <v>17</v>
      </c>
      <c r="S59" s="497"/>
      <c r="T59" s="497"/>
      <c r="U59" s="497"/>
      <c r="V59" s="497"/>
      <c r="W59" s="497"/>
      <c r="X59" s="497"/>
      <c r="Y59" s="497"/>
      <c r="Z59" s="497"/>
      <c r="AA59" s="421"/>
      <c r="AB59" s="421"/>
      <c r="AC59" s="421"/>
      <c r="AD59" s="420"/>
      <c r="AE59" s="421"/>
      <c r="AF59" s="421"/>
      <c r="AG59" s="420"/>
      <c r="AH59" s="420"/>
      <c r="AI59" s="420"/>
      <c r="AJ59" s="421"/>
    </row>
    <row r="60" spans="1:36" s="500" customFormat="1" ht="15" customHeight="1">
      <c r="A60" s="638" t="str">
        <f>INDEX(WH!$B$9:$K$48,MATCH(C60,WH!$K$9:$K$48,0),1)</f>
        <v>INTERASIA TENACITY</v>
      </c>
      <c r="B60" s="639" t="str">
        <f>CONCATENATE(IF(VLOOKUP(INDEX(WH!$B$9:$K$48,MATCH(C60,WH!$K$9:$K$48,0),1),WH!$B$9:$K$48,10,0)=GENERAL!C60,INDEX(WH!$B$9:$K$48,MATCH(C60,WH!$K$9:$K$48,0),2),INDEX(WH!$B$9:$K$48,MATCH(C60,WH!$K$9:$K$48,0),2)),TEXT(IF(VLOOKUP(INDEX(WH!$B$9:$K$48,MATCH(C60,WH!$K$9:$K$48,0),1),WH!$B$9:$K$48,10,0)=GENERAL!P60,INDEX(WH!$B$9:$K$48,MATCH(C60,WH!$K$9:$K$48,0),3),INDEX(WH!$B$9:$K$48,MATCH(C60,WH!$K$9:$K$48,0),3)),"00#"))</f>
        <v>N021</v>
      </c>
      <c r="C60" s="640">
        <f>$C$42+7</f>
        <v>46188</v>
      </c>
      <c r="D60" s="366">
        <f>C60+7</f>
        <v>46195</v>
      </c>
      <c r="E60" s="366">
        <f>C60+8</f>
        <v>46196</v>
      </c>
      <c r="F60" s="366">
        <f>C60+10</f>
        <v>46198</v>
      </c>
      <c r="G60" s="364">
        <f>C60+10</f>
        <v>46198</v>
      </c>
      <c r="H60" s="364">
        <f>C60+11</f>
        <v>46199</v>
      </c>
      <c r="I60" s="366" t="s">
        <v>11</v>
      </c>
      <c r="J60" s="366" t="s">
        <v>11</v>
      </c>
      <c r="K60" s="366" t="s">
        <v>11</v>
      </c>
      <c r="L60" s="366" t="s">
        <v>11</v>
      </c>
      <c r="M60" s="366" t="s">
        <v>11</v>
      </c>
      <c r="N60" s="366" t="s">
        <v>11</v>
      </c>
      <c r="O60" s="366" t="s">
        <v>11</v>
      </c>
      <c r="P60" s="367">
        <v>0.70833333333333337</v>
      </c>
      <c r="Q60" s="366">
        <f>C60-2</f>
        <v>46186</v>
      </c>
      <c r="R60" s="369" t="s">
        <v>755</v>
      </c>
      <c r="S60" s="58"/>
      <c r="T60" s="58"/>
      <c r="U60" s="58"/>
      <c r="V60" s="58"/>
      <c r="W60" s="58"/>
      <c r="X60" s="58"/>
      <c r="Y60" s="58"/>
      <c r="Z60" s="58"/>
      <c r="AA60" s="498"/>
      <c r="AB60" s="498"/>
      <c r="AC60" s="499"/>
      <c r="AD60" s="499"/>
      <c r="AE60" s="499"/>
      <c r="AF60" s="499"/>
      <c r="AG60" s="499"/>
      <c r="AH60" s="499"/>
      <c r="AI60" s="499"/>
      <c r="AJ60" s="499"/>
    </row>
    <row r="61" spans="1:36" s="500" customFormat="1" ht="15" customHeight="1">
      <c r="A61" s="524" t="str">
        <f>IFERROR(INDEX(EVR!$A$9:$A$18,MATCH(GENERAL!C61,EVR!$C$9:$C$18,0),1),"")</f>
        <v>EVER WARM</v>
      </c>
      <c r="B61" s="480" t="str">
        <f>IFERROR(IF(VLOOKUP(A61, EVR!$A$9:$B$18, 2, 0)=0, "", VLOOKUP(A61, EVR!$A$9:$B$18, 2, 0)), "")</f>
        <v>1742-011N</v>
      </c>
      <c r="C61" s="365">
        <f t="shared" ref="C61:C66" si="8">$C$60+2</f>
        <v>46190</v>
      </c>
      <c r="D61" s="366" t="s">
        <v>11</v>
      </c>
      <c r="E61" s="366" t="s">
        <v>11</v>
      </c>
      <c r="F61" s="364">
        <f>C61+11</f>
        <v>46201</v>
      </c>
      <c r="G61" s="364">
        <f>C61+9</f>
        <v>46199</v>
      </c>
      <c r="H61" s="364">
        <f>C61+8</f>
        <v>46198</v>
      </c>
      <c r="I61" s="366" t="s">
        <v>11</v>
      </c>
      <c r="J61" s="366" t="s">
        <v>11</v>
      </c>
      <c r="K61" s="366" t="s">
        <v>11</v>
      </c>
      <c r="L61" s="364">
        <f>C61+10</f>
        <v>46200</v>
      </c>
      <c r="M61" s="366" t="s">
        <v>11</v>
      </c>
      <c r="N61" s="366" t="s">
        <v>11</v>
      </c>
      <c r="O61" s="364">
        <f>C61+10</f>
        <v>46200</v>
      </c>
      <c r="P61" s="367">
        <v>0.70833333333333337</v>
      </c>
      <c r="Q61" s="366">
        <f t="shared" ref="Q61:Q63" si="9">C61-1</f>
        <v>46189</v>
      </c>
      <c r="R61" s="369" t="s">
        <v>135</v>
      </c>
      <c r="S61" s="58"/>
      <c r="T61" s="58"/>
      <c r="U61" s="58"/>
      <c r="V61" s="58"/>
      <c r="W61" s="58"/>
      <c r="X61" s="58"/>
      <c r="Y61" s="58"/>
      <c r="Z61" s="58"/>
      <c r="AA61" s="498"/>
      <c r="AB61" s="498"/>
      <c r="AC61" s="499"/>
      <c r="AD61" s="499"/>
      <c r="AE61" s="499"/>
      <c r="AF61" s="499"/>
      <c r="AG61" s="499"/>
      <c r="AH61" s="499"/>
      <c r="AI61" s="499"/>
      <c r="AJ61" s="499"/>
    </row>
    <row r="62" spans="1:36" s="208" customFormat="1" ht="15" customHeight="1">
      <c r="A62" s="368" t="str">
        <f>IFERROR(INDEX(EVR!$A$25:$A$34,MATCH(GENERAL!C62,EVR!$C$25:$C$34,0),1),"")</f>
        <v>EVER CENTER</v>
      </c>
      <c r="B62" s="480" t="str">
        <f>IFERROR(IF(VLOOKUP(A62, EVR!$A$25:$B$34, 2, 0)=0, "", VLOOKUP(A62, EVR!$A$25:$B$34, 2, 0)), "")</f>
        <v>0372-082N</v>
      </c>
      <c r="C62" s="365">
        <f t="shared" si="8"/>
        <v>46190</v>
      </c>
      <c r="D62" s="364">
        <f>C62+8</f>
        <v>46198</v>
      </c>
      <c r="E62" s="364">
        <f>C62+8</f>
        <v>46198</v>
      </c>
      <c r="F62" s="364" t="s">
        <v>11</v>
      </c>
      <c r="G62" s="364" t="s">
        <v>11</v>
      </c>
      <c r="H62" s="364" t="s">
        <v>11</v>
      </c>
      <c r="I62" s="366" t="s">
        <v>11</v>
      </c>
      <c r="J62" s="364">
        <f>C62+11</f>
        <v>46201</v>
      </c>
      <c r="K62" s="366" t="s">
        <v>11</v>
      </c>
      <c r="L62" s="364" t="s">
        <v>11</v>
      </c>
      <c r="M62" s="366" t="s">
        <v>11</v>
      </c>
      <c r="N62" s="366" t="s">
        <v>11</v>
      </c>
      <c r="O62" s="366" t="s">
        <v>11</v>
      </c>
      <c r="P62" s="367">
        <v>0.125</v>
      </c>
      <c r="Q62" s="366">
        <f>C62</f>
        <v>46190</v>
      </c>
      <c r="R62" s="369" t="s">
        <v>135</v>
      </c>
      <c r="S62" s="58"/>
      <c r="T62" s="58"/>
      <c r="U62" s="58"/>
      <c r="V62" s="58"/>
      <c r="W62" s="58"/>
      <c r="X62" s="58"/>
      <c r="Y62" s="58"/>
      <c r="Z62" s="58"/>
      <c r="AA62" s="239"/>
      <c r="AB62" s="239"/>
      <c r="AC62" s="239"/>
      <c r="AD62" s="239"/>
      <c r="AE62" s="239"/>
      <c r="AF62" s="239"/>
      <c r="AG62" s="239"/>
    </row>
    <row r="63" spans="1:36" s="208" customFormat="1" ht="15" customHeight="1">
      <c r="A63" s="368" t="str">
        <f>IFERROR(INDEX('KMTC 1'!$B$10:$B$49,MATCH(C63,'KMTC 1'!$D$10:$D$49,0),1),"")</f>
        <v>KMTC SHANGHAI</v>
      </c>
      <c r="B63" s="480" t="str">
        <f>IFERROR(IF(VLOOKUP(A63, 'KMTC 1'!$B$10:$C$49, 2, 0)=0, "", VLOOKUP(A63, 'KMTC 1'!$B$10:$C$49, 2, 0)), "")</f>
        <v>2605N</v>
      </c>
      <c r="C63" s="365">
        <f t="shared" si="8"/>
        <v>46190</v>
      </c>
      <c r="D63" s="576" t="s">
        <v>11</v>
      </c>
      <c r="E63" s="576" t="s">
        <v>11</v>
      </c>
      <c r="F63" s="576" t="s">
        <v>11</v>
      </c>
      <c r="G63" s="576" t="s">
        <v>11</v>
      </c>
      <c r="H63" s="576" t="s">
        <v>11</v>
      </c>
      <c r="I63" s="576" t="s">
        <v>11</v>
      </c>
      <c r="J63" s="576" t="s">
        <v>11</v>
      </c>
      <c r="K63" s="576">
        <f>C63+15</f>
        <v>46205</v>
      </c>
      <c r="L63" s="576" t="s">
        <v>11</v>
      </c>
      <c r="M63" s="576">
        <f>C63+15</f>
        <v>46205</v>
      </c>
      <c r="N63" s="576" t="s">
        <v>11</v>
      </c>
      <c r="O63" s="576" t="s">
        <v>11</v>
      </c>
      <c r="P63" s="577">
        <v>0.83333333333333337</v>
      </c>
      <c r="Q63" s="576">
        <f t="shared" si="9"/>
        <v>46189</v>
      </c>
      <c r="R63" s="369" t="s">
        <v>16</v>
      </c>
      <c r="S63" s="58"/>
      <c r="T63" s="58"/>
      <c r="U63" s="58"/>
      <c r="V63" s="58"/>
      <c r="W63" s="58"/>
      <c r="X63" s="58"/>
      <c r="Y63" s="58"/>
      <c r="Z63" s="58"/>
      <c r="AA63" s="239"/>
      <c r="AB63" s="239"/>
      <c r="AC63" s="239"/>
      <c r="AD63" s="239"/>
      <c r="AE63" s="239"/>
      <c r="AF63" s="239"/>
      <c r="AG63" s="239"/>
      <c r="AH63" s="239"/>
      <c r="AI63" s="239"/>
    </row>
    <row r="64" spans="1:36" s="500" customFormat="1" ht="15" customHeight="1">
      <c r="A64" s="368" t="str">
        <f>IFERROR(INDEX('ONE JID'!$A$9:$A$17,MATCH(GENERAL!C64,'ONE JID'!$C$9:$C$17,0),1),"")</f>
        <v>BEAR MOUNTAIN BRIDGE</v>
      </c>
      <c r="B64" s="480" t="str">
        <f>IFERROR(IF(VLOOKUP(A64, 'ONE JID'!$A$9:$B$17, 2, 0)=0, "", VLOOKUP(A64, 'ONE JID'!$A$9:$B$17, 2, 0)), "")</f>
        <v xml:space="preserve"> 135N</v>
      </c>
      <c r="C64" s="365">
        <f t="shared" si="8"/>
        <v>46190</v>
      </c>
      <c r="D64" s="366" t="s">
        <v>11</v>
      </c>
      <c r="E64" s="364">
        <f>C64+8</f>
        <v>46198</v>
      </c>
      <c r="F64" s="364">
        <f>C64+14</f>
        <v>46204</v>
      </c>
      <c r="G64" s="366">
        <f>C64+11</f>
        <v>46201</v>
      </c>
      <c r="H64" s="366">
        <f>C64+10</f>
        <v>46200</v>
      </c>
      <c r="I64" s="366" t="s">
        <v>11</v>
      </c>
      <c r="J64" s="366" t="s">
        <v>11</v>
      </c>
      <c r="K64" s="366" t="s">
        <v>11</v>
      </c>
      <c r="L64" s="366">
        <f>C64+12</f>
        <v>46202</v>
      </c>
      <c r="M64" s="366" t="s">
        <v>11</v>
      </c>
      <c r="N64" s="366" t="s">
        <v>11</v>
      </c>
      <c r="O64" s="364">
        <f>C64+13</f>
        <v>46203</v>
      </c>
      <c r="P64" s="367">
        <v>0.25</v>
      </c>
      <c r="Q64" s="366">
        <f t="shared" ref="Q64:Q70" si="10">C64-1</f>
        <v>46189</v>
      </c>
      <c r="R64" s="369" t="s">
        <v>792</v>
      </c>
      <c r="S64" s="58"/>
      <c r="T64" s="58"/>
      <c r="U64" s="58"/>
      <c r="V64" s="58"/>
      <c r="W64" s="58"/>
      <c r="X64" s="58"/>
      <c r="Y64" s="58"/>
      <c r="Z64" s="58"/>
      <c r="AA64" s="499"/>
      <c r="AB64" s="499"/>
      <c r="AC64" s="499"/>
      <c r="AD64" s="499"/>
      <c r="AE64" s="499"/>
      <c r="AF64" s="499"/>
      <c r="AG64" s="499"/>
    </row>
    <row r="65" spans="1:33" s="500" customFormat="1" ht="15" customHeight="1">
      <c r="A65" s="368" t="str">
        <f>IFERROR(INDEX(SITC!$A$28:$A$34,MATCH(GENERAL!C65,SITC!$C$28:$C$34,0),1),"")</f>
        <v>SITC CHANGDE</v>
      </c>
      <c r="B65" s="480" t="str">
        <f>IFERROR(IF(VLOOKUP(A65,SITC!$A$28:$B$34, 2, 0)=0, "", VLOOKUP(A65, SITC!$A$28:$B$34, 2, 0)), "")</f>
        <v>2613N</v>
      </c>
      <c r="C65" s="365">
        <f t="shared" si="8"/>
        <v>46190</v>
      </c>
      <c r="D65" s="366" t="s">
        <v>11</v>
      </c>
      <c r="E65" s="366" t="s">
        <v>11</v>
      </c>
      <c r="F65" s="364">
        <f>C65+11</f>
        <v>46201</v>
      </c>
      <c r="G65" s="366">
        <f>C65+9</f>
        <v>46199</v>
      </c>
      <c r="H65" s="366">
        <f>C65+8</f>
        <v>46198</v>
      </c>
      <c r="I65" s="366" t="s">
        <v>11</v>
      </c>
      <c r="J65" s="366" t="s">
        <v>11</v>
      </c>
      <c r="K65" s="366" t="s">
        <v>11</v>
      </c>
      <c r="L65" s="366" t="s">
        <v>11</v>
      </c>
      <c r="M65" s="366" t="s">
        <v>11</v>
      </c>
      <c r="N65" s="366" t="s">
        <v>11</v>
      </c>
      <c r="O65" s="364" t="s">
        <v>11</v>
      </c>
      <c r="P65" s="367">
        <v>0.70833333333333337</v>
      </c>
      <c r="Q65" s="366">
        <f t="shared" si="10"/>
        <v>46189</v>
      </c>
      <c r="R65" s="369" t="s">
        <v>750</v>
      </c>
      <c r="S65" s="58"/>
      <c r="T65" s="58"/>
      <c r="U65" s="58"/>
      <c r="V65" s="58"/>
      <c r="W65" s="58"/>
      <c r="X65" s="58"/>
      <c r="Y65" s="58"/>
      <c r="Z65" s="58"/>
      <c r="AA65" s="499"/>
      <c r="AB65" s="499"/>
      <c r="AC65" s="499"/>
      <c r="AD65" s="499"/>
      <c r="AE65" s="499"/>
      <c r="AF65" s="499"/>
      <c r="AG65" s="499"/>
    </row>
    <row r="66" spans="1:33" s="500" customFormat="1" ht="15" customHeight="1">
      <c r="A66" s="368" t="str">
        <f>IFERROR(INDEX(SITC!$A$46:$A$52,MATCH(C66,SITC!$C$46:$C$52,0),1),"")</f>
        <v>SITC SHUNDE</v>
      </c>
      <c r="B66" s="480" t="str">
        <f>IFERROR(VLOOKUP(A66,SITC!$A$46:$C$52,2, 0),"")</f>
        <v>2613N</v>
      </c>
      <c r="C66" s="365">
        <f t="shared" si="8"/>
        <v>46190</v>
      </c>
      <c r="D66" s="999">
        <f>C66+8</f>
        <v>46198</v>
      </c>
      <c r="E66" s="999">
        <f>C66+9</f>
        <v>46199</v>
      </c>
      <c r="F66" s="366" t="s">
        <v>11</v>
      </c>
      <c r="G66" s="366" t="s">
        <v>11</v>
      </c>
      <c r="H66" s="366" t="s">
        <v>11</v>
      </c>
      <c r="I66" s="366" t="s">
        <v>11</v>
      </c>
      <c r="J66" s="366">
        <f>C66+7</f>
        <v>46197</v>
      </c>
      <c r="K66" s="366" t="s">
        <v>11</v>
      </c>
      <c r="L66" s="366" t="s">
        <v>11</v>
      </c>
      <c r="M66" s="366" t="s">
        <v>11</v>
      </c>
      <c r="N66" s="366" t="s">
        <v>11</v>
      </c>
      <c r="O66" s="366" t="s">
        <v>11</v>
      </c>
      <c r="P66" s="1000">
        <v>0.5</v>
      </c>
      <c r="Q66" s="999">
        <f t="shared" si="10"/>
        <v>46189</v>
      </c>
      <c r="R66" s="369" t="s">
        <v>751</v>
      </c>
      <c r="S66" s="58"/>
      <c r="T66" s="58"/>
      <c r="U66" s="58"/>
      <c r="V66" s="58"/>
      <c r="W66" s="58"/>
      <c r="X66" s="58"/>
      <c r="Y66" s="58"/>
      <c r="Z66" s="58"/>
      <c r="AA66" s="499"/>
      <c r="AB66" s="499"/>
      <c r="AC66" s="499"/>
      <c r="AD66" s="499"/>
      <c r="AE66" s="499"/>
      <c r="AF66" s="499"/>
      <c r="AG66" s="499"/>
    </row>
    <row r="67" spans="1:33" s="500" customFormat="1" ht="15" customHeight="1">
      <c r="A67" s="368" t="str">
        <f>IFERROR(INDEX(TSL!$A$10:$A$23,MATCH(C67,TSL!$C$10:$C$23,0),1),"")</f>
        <v>YM CERTAINTY</v>
      </c>
      <c r="B67" s="480" t="str">
        <f>IFERROR(IF(VLOOKUP(A67, TSL!$A$10:$B$23, 2, 0)=0, "", VLOOKUP(A67, TSL!$A$10:$B$23, 2, 0)), "")</f>
        <v>083N</v>
      </c>
      <c r="C67" s="501">
        <f>C60+2</f>
        <v>46190</v>
      </c>
      <c r="D67" s="366" t="s">
        <v>11</v>
      </c>
      <c r="E67" s="366" t="s">
        <v>11</v>
      </c>
      <c r="F67" s="366" t="s">
        <v>11</v>
      </c>
      <c r="G67" s="366" t="s">
        <v>11</v>
      </c>
      <c r="H67" s="366" t="s">
        <v>11</v>
      </c>
      <c r="I67" s="366">
        <f>C67+9</f>
        <v>46199</v>
      </c>
      <c r="J67" s="502">
        <f>C67+8</f>
        <v>46198</v>
      </c>
      <c r="K67" s="366" t="s">
        <v>11</v>
      </c>
      <c r="L67" s="366" t="s">
        <v>11</v>
      </c>
      <c r="M67" s="366" t="s">
        <v>11</v>
      </c>
      <c r="N67" s="366" t="s">
        <v>11</v>
      </c>
      <c r="O67" s="366" t="s">
        <v>11</v>
      </c>
      <c r="P67" s="503">
        <v>0.20833333333333334</v>
      </c>
      <c r="Q67" s="502">
        <f>C67+1</f>
        <v>46191</v>
      </c>
      <c r="R67" s="504" t="s">
        <v>17</v>
      </c>
      <c r="S67" s="58"/>
      <c r="T67" s="58"/>
      <c r="U67" s="58"/>
      <c r="V67" s="58"/>
      <c r="W67" s="58"/>
      <c r="X67" s="58"/>
      <c r="Y67" s="58"/>
      <c r="Z67" s="58"/>
      <c r="AA67" s="499"/>
      <c r="AB67" s="499"/>
      <c r="AC67" s="499"/>
      <c r="AD67" s="499"/>
      <c r="AE67" s="499"/>
      <c r="AF67" s="499"/>
      <c r="AG67" s="499"/>
    </row>
    <row r="68" spans="1:33" s="224" customFormat="1" ht="15" customHeight="1">
      <c r="A68" s="368" t="str">
        <f>IFERROR(INDEX(CNC!$A$11:$A$20,MATCH(C68,CNC!$C$11:$C$20,0),1),"")</f>
        <v>CNC SATURN</v>
      </c>
      <c r="B68" s="480" t="str">
        <f>IFERROR(IF(VLOOKUP(A68, CNC!$A$11:$B$20, 2, 0)=0, "", VLOOKUP(A68, CNC!$A$11:$B$20, 2, 0)), "")</f>
        <v>0CG7AN1NC</v>
      </c>
      <c r="C68" s="575">
        <f>$C$60+3</f>
        <v>46191</v>
      </c>
      <c r="D68" s="576" t="s">
        <v>11</v>
      </c>
      <c r="E68" s="364">
        <f>C68+9</f>
        <v>46200</v>
      </c>
      <c r="F68" s="364">
        <f>C68+8</f>
        <v>46199</v>
      </c>
      <c r="G68" s="364">
        <f>C68+7</f>
        <v>46198</v>
      </c>
      <c r="H68" s="364">
        <f>C68+6</f>
        <v>46197</v>
      </c>
      <c r="I68" s="366" t="s">
        <v>11</v>
      </c>
      <c r="J68" s="366" t="s">
        <v>11</v>
      </c>
      <c r="K68" s="366" t="s">
        <v>11</v>
      </c>
      <c r="L68" s="366" t="s">
        <v>11</v>
      </c>
      <c r="M68" s="366" t="s">
        <v>11</v>
      </c>
      <c r="N68" s="366" t="s">
        <v>11</v>
      </c>
      <c r="O68" s="366" t="s">
        <v>11</v>
      </c>
      <c r="P68" s="367">
        <v>0.66666666666666663</v>
      </c>
      <c r="Q68" s="576">
        <f t="shared" si="10"/>
        <v>46190</v>
      </c>
      <c r="R68" s="504" t="s">
        <v>252</v>
      </c>
      <c r="S68" s="58"/>
      <c r="T68" s="58"/>
      <c r="U68" s="58"/>
      <c r="V68" s="58"/>
      <c r="W68" s="58"/>
      <c r="X68" s="58"/>
      <c r="Y68" s="58"/>
      <c r="Z68" s="58"/>
      <c r="AA68" s="208"/>
      <c r="AB68" s="208"/>
      <c r="AC68" s="239"/>
      <c r="AD68" s="238"/>
      <c r="AE68" s="238"/>
      <c r="AF68" s="238"/>
      <c r="AG68" s="238"/>
    </row>
    <row r="69" spans="1:33" s="500" customFormat="1" ht="15" customHeight="1">
      <c r="A69" s="368" t="str">
        <f>IFERROR(INDEX(CNC!$A$31:$A$40,MATCH(C69,CNC!$C$31:$C$40,0),1),"")</f>
        <v>LI DA WANG</v>
      </c>
      <c r="B69" s="480" t="str">
        <f>IFERROR(IF(VLOOKUP(A69, CNC!$A$31:$B$40, 2, 0)=0, "", VLOOKUP(A69, CNC!$A$31:$B$40, 2, 0)), "")</f>
        <v>0QINUN1NC</v>
      </c>
      <c r="C69" s="998">
        <f>$C$60+4</f>
        <v>46192</v>
      </c>
      <c r="D69" s="366" t="s">
        <v>11</v>
      </c>
      <c r="E69" s="366" t="s">
        <v>11</v>
      </c>
      <c r="F69" s="489">
        <f>C69+11</f>
        <v>46203</v>
      </c>
      <c r="G69" s="489">
        <f>C69+10</f>
        <v>46202</v>
      </c>
      <c r="H69" s="489">
        <f>C69+9</f>
        <v>46201</v>
      </c>
      <c r="I69" s="502" t="s">
        <v>11</v>
      </c>
      <c r="J69" s="502" t="s">
        <v>11</v>
      </c>
      <c r="K69" s="502" t="s">
        <v>11</v>
      </c>
      <c r="L69" s="502" t="s">
        <v>11</v>
      </c>
      <c r="M69" s="502" t="s">
        <v>11</v>
      </c>
      <c r="N69" s="502" t="s">
        <v>11</v>
      </c>
      <c r="O69" s="502" t="s">
        <v>11</v>
      </c>
      <c r="P69" s="503">
        <v>0.125</v>
      </c>
      <c r="Q69" s="502">
        <f t="shared" si="10"/>
        <v>46191</v>
      </c>
      <c r="R69" s="504" t="s">
        <v>252</v>
      </c>
      <c r="S69" s="58"/>
      <c r="T69" s="58"/>
      <c r="U69" s="58"/>
      <c r="V69" s="58"/>
      <c r="W69" s="58"/>
      <c r="X69" s="58"/>
      <c r="Y69" s="58"/>
      <c r="Z69" s="58"/>
      <c r="AA69" s="499"/>
      <c r="AB69" s="499"/>
      <c r="AC69" s="499"/>
      <c r="AD69" s="499"/>
      <c r="AE69" s="499"/>
      <c r="AF69" s="499"/>
      <c r="AG69" s="499"/>
    </row>
    <row r="70" spans="1:33" s="500" customFormat="1" ht="15" customHeight="1">
      <c r="A70" s="368" t="str">
        <f>IFERROR(INDEX(SSJ!$A$10:$A$35,MATCH($C$16,SSJ!$F$10:$F$35,0),1),"")</f>
        <v>KOTA NAZAR</v>
      </c>
      <c r="B70" s="480" t="str">
        <f>IFERROR(IF(VLOOKUP(A70, SSJ!$A$10:$F$35, 2, 0)=0, "", VLOOKUP(A70, SSJ!$A$10:$F$35, 2, 0)), "")</f>
        <v>2621N</v>
      </c>
      <c r="C70" s="998">
        <f t="shared" ref="C70:C75" si="11">$C$60+5</f>
        <v>46193</v>
      </c>
      <c r="D70" s="366">
        <f>C70+7</f>
        <v>46200</v>
      </c>
      <c r="E70" s="366">
        <f>C70+8</f>
        <v>46201</v>
      </c>
      <c r="F70" s="366" t="s">
        <v>11</v>
      </c>
      <c r="G70" s="366" t="s">
        <v>11</v>
      </c>
      <c r="H70" s="366" t="s">
        <v>11</v>
      </c>
      <c r="I70" s="366" t="s">
        <v>11</v>
      </c>
      <c r="J70" s="366" t="s">
        <v>11</v>
      </c>
      <c r="K70" s="366" t="s">
        <v>11</v>
      </c>
      <c r="L70" s="366" t="s">
        <v>11</v>
      </c>
      <c r="M70" s="366" t="s">
        <v>11</v>
      </c>
      <c r="N70" s="366" t="s">
        <v>11</v>
      </c>
      <c r="O70" s="366" t="s">
        <v>11</v>
      </c>
      <c r="P70" s="1000">
        <v>0.125</v>
      </c>
      <c r="Q70" s="999">
        <f t="shared" si="10"/>
        <v>46192</v>
      </c>
      <c r="R70" s="1001" t="s">
        <v>830</v>
      </c>
      <c r="S70" s="58"/>
      <c r="T70" s="58"/>
      <c r="U70" s="58"/>
      <c r="V70" s="58"/>
      <c r="W70" s="58"/>
      <c r="X70" s="58"/>
      <c r="Y70" s="58"/>
      <c r="Z70" s="58"/>
      <c r="AA70" s="499"/>
      <c r="AB70" s="499"/>
      <c r="AC70" s="499"/>
      <c r="AD70" s="499"/>
      <c r="AE70" s="499"/>
      <c r="AF70" s="499"/>
      <c r="AG70" s="499"/>
    </row>
    <row r="71" spans="1:33" s="224" customFormat="1" ht="15" customHeight="1">
      <c r="A71" s="368" t="str">
        <f>IFERROR(INDEX('ONE JTI'!$A$9:$A$16,MATCH(GENERAL!C71,'ONE JTI'!$C$9:$C$16,0),1),"")</f>
        <v xml:space="preserve">MOL EARNEST </v>
      </c>
      <c r="B71" s="480" t="str">
        <f>IFERROR(IF(VLOOKUP(A71, 'ONE JTI'!$A$9:$B$19, 2, 0)=0, "", VLOOKUP(A71, 'ONE JTI'!$A$9:$B$19, 2, 0)), "")</f>
        <v>0115E</v>
      </c>
      <c r="C71" s="998">
        <f t="shared" si="11"/>
        <v>46193</v>
      </c>
      <c r="D71" s="364">
        <f>C71+13</f>
        <v>46206</v>
      </c>
      <c r="E71" s="364">
        <f>C71+14</f>
        <v>46207</v>
      </c>
      <c r="F71" s="364">
        <f>C71+11</f>
        <v>46204</v>
      </c>
      <c r="G71" s="364">
        <f>C71+9</f>
        <v>46202</v>
      </c>
      <c r="H71" s="364">
        <f>C71+7</f>
        <v>46200</v>
      </c>
      <c r="I71" s="366" t="s">
        <v>11</v>
      </c>
      <c r="J71" s="366" t="s">
        <v>11</v>
      </c>
      <c r="K71" s="366" t="s">
        <v>11</v>
      </c>
      <c r="L71" s="364">
        <f>C71+10</f>
        <v>46203</v>
      </c>
      <c r="M71" s="366" t="s">
        <v>11</v>
      </c>
      <c r="N71" s="366" t="s">
        <v>11</v>
      </c>
      <c r="O71" s="366" t="s">
        <v>11</v>
      </c>
      <c r="P71" s="367">
        <v>0.91666666666666663</v>
      </c>
      <c r="Q71" s="366">
        <f>C71-2</f>
        <v>46191</v>
      </c>
      <c r="R71" s="369" t="s">
        <v>749</v>
      </c>
      <c r="S71" s="58"/>
      <c r="T71" s="58"/>
      <c r="U71" s="58"/>
      <c r="V71" s="58"/>
      <c r="W71" s="58"/>
      <c r="X71" s="58"/>
      <c r="Y71" s="58"/>
      <c r="Z71" s="58"/>
      <c r="AA71" s="239"/>
      <c r="AB71" s="239"/>
      <c r="AC71" s="239"/>
      <c r="AD71" s="239"/>
      <c r="AE71" s="239"/>
      <c r="AF71" s="239"/>
    </row>
    <row r="72" spans="1:33" s="224" customFormat="1" ht="15" customHeight="1">
      <c r="A72" s="368" t="str">
        <f>INDEX(WH!$B$9:$K$48,MATCH(C72,WH!$K$9:$K$48,0),1)</f>
        <v>INTERASIA TACTIC</v>
      </c>
      <c r="B72" s="480" t="str">
        <f>CONCATENATE(IF(VLOOKUP(INDEX(WH!$B$9:$K$48,MATCH(C72,WH!$K$9:$K$48,0),1),WH!$B$9:$K$48,10,0)=GENERAL!P72,INDEX(WH!$B$9:$K$48,MATCH(C72,WH!$K$9:$K$48,0),2),INDEX(WH!$B$9:$K$48,MATCH(C72,WH!$K$9:$K$48,0),2)),TEXT(IF(VLOOKUP(INDEX(WH!$B$9:$K$48,MATCH(C72,WH!$K$9:$K$48,0),1),WH!$B$9:$K$48,10,0)=GENERAL!P72,INDEX(WH!$B$9:$K$48,MATCH(C72,WH!$K$9:$K$48,0),3),INDEX(WH!$B$9:$K$48,MATCH(C72,WH!$K$9:$K$48,0),3)),"00#"))</f>
        <v>N011</v>
      </c>
      <c r="C72" s="998">
        <f t="shared" si="11"/>
        <v>46193</v>
      </c>
      <c r="D72" s="366" t="s">
        <v>11</v>
      </c>
      <c r="E72" s="366" t="s">
        <v>11</v>
      </c>
      <c r="F72" s="366" t="s">
        <v>11</v>
      </c>
      <c r="G72" s="366" t="s">
        <v>11</v>
      </c>
      <c r="H72" s="366">
        <f>C72+8</f>
        <v>46201</v>
      </c>
      <c r="I72" s="366" t="s">
        <v>11</v>
      </c>
      <c r="J72" s="366" t="s">
        <v>11</v>
      </c>
      <c r="K72" s="366" t="s">
        <v>11</v>
      </c>
      <c r="L72" s="366" t="s">
        <v>11</v>
      </c>
      <c r="M72" s="366" t="s">
        <v>11</v>
      </c>
      <c r="N72" s="366" t="s">
        <v>11</v>
      </c>
      <c r="O72" s="366">
        <f>C72+10</f>
        <v>46203</v>
      </c>
      <c r="P72" s="367">
        <v>0.375</v>
      </c>
      <c r="Q72" s="366">
        <f>C72</f>
        <v>46193</v>
      </c>
      <c r="R72" s="369" t="s">
        <v>756</v>
      </c>
      <c r="S72" s="58"/>
      <c r="T72" s="58"/>
      <c r="U72" s="58"/>
      <c r="V72" s="58"/>
      <c r="W72" s="58"/>
      <c r="X72" s="58"/>
      <c r="Y72" s="58"/>
      <c r="Z72" s="58"/>
      <c r="AA72" s="239"/>
      <c r="AB72" s="239"/>
      <c r="AC72" s="239"/>
      <c r="AD72" s="239"/>
      <c r="AE72" s="239"/>
      <c r="AF72" s="239"/>
    </row>
    <row r="73" spans="1:33" s="224" customFormat="1" ht="15" customHeight="1">
      <c r="A73" s="368" t="str">
        <f>IFERROR(IF(VLOOKUP('SINOTRANS ( ORIMAS)'!A14,'SINOTRANS ( ORIMAS)'!$A$11:$A$17,1,0)="","",VLOOKUP('SINOTRANS ( ORIMAS)'!$A$14,'SINOTRANS ( ORIMAS)'!$A$11:$A$17,1,0)),"")</f>
        <v>KOTA NAZAR</v>
      </c>
      <c r="B73" s="480" t="str">
        <f>IFERROR(IF(VLOOKUP('SINOTRANS ( ORIMAS)'!B14,'SINOTRANS ( ORIMAS)'!$B$11:$B$17,1,0)="","",VLOOKUP('SINOTRANS ( ORIMAS)'!B14,'SINOTRANS ( ORIMAS)'!$B$11:$B$17,1,0)),"")</f>
        <v>2624N</v>
      </c>
      <c r="C73" s="998">
        <f t="shared" si="11"/>
        <v>46193</v>
      </c>
      <c r="D73" s="364">
        <f>C73+9</f>
        <v>46202</v>
      </c>
      <c r="E73" s="364">
        <f>C73+10</f>
        <v>46203</v>
      </c>
      <c r="F73" s="366" t="s">
        <v>11</v>
      </c>
      <c r="G73" s="366" t="s">
        <v>11</v>
      </c>
      <c r="H73" s="366" t="s">
        <v>11</v>
      </c>
      <c r="I73" s="366" t="s">
        <v>11</v>
      </c>
      <c r="J73" s="366" t="s">
        <v>11</v>
      </c>
      <c r="K73" s="366" t="s">
        <v>11</v>
      </c>
      <c r="L73" s="366" t="s">
        <v>11</v>
      </c>
      <c r="M73" s="366" t="s">
        <v>11</v>
      </c>
      <c r="N73" s="366" t="s">
        <v>11</v>
      </c>
      <c r="O73" s="366" t="s">
        <v>11</v>
      </c>
      <c r="P73" s="367">
        <v>0.95833333333333337</v>
      </c>
      <c r="Q73" s="366">
        <f>C73-2</f>
        <v>46191</v>
      </c>
      <c r="R73" s="369" t="s">
        <v>307</v>
      </c>
      <c r="S73" s="58"/>
      <c r="T73" s="58"/>
      <c r="U73" s="58"/>
      <c r="V73" s="58"/>
      <c r="W73" s="58"/>
      <c r="X73" s="58"/>
      <c r="Y73" s="58"/>
      <c r="Z73" s="58"/>
      <c r="AA73" s="238"/>
      <c r="AB73" s="238"/>
      <c r="AC73" s="238"/>
      <c r="AD73" s="238"/>
      <c r="AE73" s="238"/>
      <c r="AF73" s="238"/>
    </row>
    <row r="74" spans="1:33" s="224" customFormat="1" ht="15" customHeight="1">
      <c r="A74" s="368" t="str">
        <f>IFERROR(IF(VLOOKUP('ONE JID'!$A$13,'ONE JID'!$A$9:$A$17,1,0)="","",VLOOKUP('ONE JID'!$A$13,'ONE JID'!$A$9:$A$17,1,0)),"")</f>
        <v>SPIL KARTINI</v>
      </c>
      <c r="B74" s="480" t="str">
        <f>IFERROR(IF(VLOOKUP('ONE JID'!B13,'ONE JID'!$B$9:$B$17,1,0)="","",VLOOKUP('ONE JID'!B13,'ONE JID'!$B$9:$B$17,1,0)),"")</f>
        <v xml:space="preserve"> 016N</v>
      </c>
      <c r="C74" s="998">
        <f t="shared" si="11"/>
        <v>46193</v>
      </c>
      <c r="D74" s="366" t="s">
        <v>11</v>
      </c>
      <c r="E74" s="364">
        <f>C74+11</f>
        <v>46204</v>
      </c>
      <c r="F74" s="364">
        <f>C74+10</f>
        <v>46203</v>
      </c>
      <c r="G74" s="364">
        <f>C74+8</f>
        <v>46201</v>
      </c>
      <c r="H74" s="364">
        <f>C74+7</f>
        <v>46200</v>
      </c>
      <c r="I74" s="366" t="s">
        <v>11</v>
      </c>
      <c r="J74" s="366" t="s">
        <v>11</v>
      </c>
      <c r="K74" s="366" t="s">
        <v>11</v>
      </c>
      <c r="L74" s="364">
        <f>C74+9</f>
        <v>46202</v>
      </c>
      <c r="M74" s="366" t="s">
        <v>11</v>
      </c>
      <c r="N74" s="364">
        <f>C74+7</f>
        <v>46200</v>
      </c>
      <c r="O74" s="366" t="s">
        <v>11</v>
      </c>
      <c r="P74" s="367">
        <v>0.58333333333333337</v>
      </c>
      <c r="Q74" s="366">
        <f>C74-2</f>
        <v>46191</v>
      </c>
      <c r="R74" s="369" t="s">
        <v>736</v>
      </c>
      <c r="S74" s="58"/>
      <c r="T74" s="58"/>
      <c r="U74" s="58"/>
      <c r="V74" s="58"/>
      <c r="W74" s="58"/>
      <c r="X74" s="58"/>
      <c r="Y74" s="58"/>
      <c r="Z74" s="58"/>
      <c r="AA74" s="238"/>
      <c r="AB74" s="238"/>
      <c r="AC74" s="238"/>
      <c r="AD74" s="238"/>
      <c r="AE74" s="238"/>
      <c r="AF74" s="238"/>
    </row>
    <row r="75" spans="1:33" s="224" customFormat="1" ht="15" customHeight="1">
      <c r="A75" s="368" t="str">
        <f>IF(VLOOKUP(INDEX(WH!$B$9:$K$48,MATCH(C75,WH!$K$9:$K$48,0),1),WH!$B$9:$K$48,5,0)=GENERAL!P75,INDEX(WH!$B$9:$K$48,MATCH(C75,WH!$K$9:$K$48,0),1),INDEX(WH!$B$9:$K$48,MATCH(C75,WH!$K$9:$K$48,0)+1,1))</f>
        <v>OMIT</v>
      </c>
      <c r="B75" s="480" t="str">
        <f>CONCATENATE(IF(VLOOKUP(INDEX(WH!$B$9:$K$48,MATCH(C75,WH!$K$9:$K$48,0),1),WH!$B$9:$K$48,5,0)=GENERAL!P75,INDEX(WH!$B$9:$K$48,MATCH(C75,WH!$K$9:$K$48,0),2),INDEX(WH!$B$9:$K$48,MATCH(C75,WH!$K$9:$K$48,0)+1,2)),TEXT(IF(VLOOKUP(INDEX(WH!$B$9:$K$48,MATCH(C75,WH!$K$9:$K$48,0),1),WH!$B$9:$K$48,5,0)=GENERAL!P75,INDEX(WH!$B$9:$K$48,MATCH(C75,WH!$K$9:$K$48,0),3),INDEX(WH!$B$9:$K$48,MATCH(C75,WH!$K$9:$K$48,0)+1,3)),"00#"))</f>
        <v>N00</v>
      </c>
      <c r="C75" s="998">
        <f t="shared" si="11"/>
        <v>46193</v>
      </c>
      <c r="D75" s="364">
        <f>C75+9</f>
        <v>46202</v>
      </c>
      <c r="E75" s="364">
        <f>C75+9</f>
        <v>46202</v>
      </c>
      <c r="F75" s="366">
        <f>C75+13</f>
        <v>46206</v>
      </c>
      <c r="G75" s="366">
        <f>C75+11</f>
        <v>46204</v>
      </c>
      <c r="H75" s="366">
        <f>C75+10</f>
        <v>46203</v>
      </c>
      <c r="I75" s="366">
        <f>C75+11</f>
        <v>46204</v>
      </c>
      <c r="J75" s="364">
        <f>C75+7</f>
        <v>46200</v>
      </c>
      <c r="K75" s="366" t="s">
        <v>11</v>
      </c>
      <c r="L75" s="366">
        <f>C75+14</f>
        <v>46207</v>
      </c>
      <c r="M75" s="366" t="s">
        <v>11</v>
      </c>
      <c r="N75" s="366" t="s">
        <v>11</v>
      </c>
      <c r="O75" s="366" t="s">
        <v>11</v>
      </c>
      <c r="P75" s="367">
        <v>0.75</v>
      </c>
      <c r="Q75" s="366">
        <f>C75-1</f>
        <v>46192</v>
      </c>
      <c r="R75" s="369" t="s">
        <v>757</v>
      </c>
      <c r="S75" s="58"/>
      <c r="T75" s="58"/>
      <c r="U75" s="58"/>
      <c r="V75" s="58"/>
      <c r="W75" s="58"/>
      <c r="X75" s="58"/>
      <c r="Y75" s="58"/>
      <c r="Z75" s="58"/>
      <c r="AA75" s="238"/>
      <c r="AB75" s="238"/>
      <c r="AC75" s="238"/>
      <c r="AD75" s="238"/>
      <c r="AE75" s="238"/>
      <c r="AF75" s="238"/>
    </row>
    <row r="76" spans="1:33" s="224" customFormat="1" ht="15" customHeight="1">
      <c r="A76" s="368" t="str">
        <f>IFERROR(IF(VLOOKUP(KMTC!A13,KMTC!$A$10:$A$13,1,0)="","",VLOOKUP(KMTC!A13,KMTC!$A$10:$A$13,1,0)),"")</f>
        <v>SITC RENDE</v>
      </c>
      <c r="B76" s="480" t="str">
        <f>IFERROR(IF(VLOOKUP(KMTC!$B$13,KMTC!$B$10:$B$13,1,0)="","",VLOOKUP(KMTC!$B$13,KMTC!$B$10:$B$13,1,0)),"")</f>
        <v>2613N</v>
      </c>
      <c r="C76" s="365">
        <f>$C$60+6</f>
        <v>46194</v>
      </c>
      <c r="D76" s="366" t="s">
        <v>11</v>
      </c>
      <c r="E76" s="366" t="s">
        <v>11</v>
      </c>
      <c r="F76" s="364">
        <f>C76+7</f>
        <v>46201</v>
      </c>
      <c r="G76" s="364">
        <f>C76+10</f>
        <v>46204</v>
      </c>
      <c r="H76" s="364">
        <f>C76+9</f>
        <v>46203</v>
      </c>
      <c r="I76" s="366" t="s">
        <v>11</v>
      </c>
      <c r="J76" s="366" t="s">
        <v>11</v>
      </c>
      <c r="K76" s="366" t="s">
        <v>11</v>
      </c>
      <c r="L76" s="366" t="s">
        <v>11</v>
      </c>
      <c r="M76" s="366" t="s">
        <v>11</v>
      </c>
      <c r="N76" s="366" t="s">
        <v>11</v>
      </c>
      <c r="O76" s="366" t="s">
        <v>11</v>
      </c>
      <c r="P76" s="367">
        <v>4.1666666666666664E-2</v>
      </c>
      <c r="Q76" s="366">
        <f>C76-1</f>
        <v>46193</v>
      </c>
      <c r="R76" s="369" t="s">
        <v>16</v>
      </c>
      <c r="S76" s="58"/>
      <c r="T76" s="58"/>
      <c r="U76" s="58"/>
      <c r="V76" s="58"/>
      <c r="W76" s="58"/>
      <c r="X76" s="58"/>
      <c r="Y76" s="58"/>
      <c r="Z76" s="58"/>
      <c r="AA76" s="239"/>
      <c r="AB76" s="239"/>
      <c r="AC76" s="239"/>
      <c r="AD76" s="239"/>
      <c r="AE76" s="239"/>
      <c r="AF76" s="239"/>
    </row>
    <row r="77" spans="1:33" s="224" customFormat="1" ht="15" customHeight="1" thickBot="1">
      <c r="A77" s="422"/>
      <c r="B77" s="481"/>
      <c r="C77" s="414">
        <f>C76+1</f>
        <v>46195</v>
      </c>
      <c r="D77" s="415">
        <f>C77+7</f>
        <v>46202</v>
      </c>
      <c r="E77" s="415">
        <f>C77+8</f>
        <v>46203</v>
      </c>
      <c r="F77" s="416" t="s">
        <v>11</v>
      </c>
      <c r="G77" s="416" t="s">
        <v>11</v>
      </c>
      <c r="H77" s="416" t="s">
        <v>11</v>
      </c>
      <c r="I77" s="415">
        <f>C77+10</f>
        <v>46205</v>
      </c>
      <c r="J77" s="416" t="s">
        <v>11</v>
      </c>
      <c r="K77" s="416" t="s">
        <v>11</v>
      </c>
      <c r="L77" s="416" t="s">
        <v>11</v>
      </c>
      <c r="M77" s="416" t="s">
        <v>11</v>
      </c>
      <c r="N77" s="416" t="s">
        <v>11</v>
      </c>
      <c r="O77" s="416" t="s">
        <v>11</v>
      </c>
      <c r="P77" s="417">
        <v>0.99930555555555556</v>
      </c>
      <c r="Q77" s="416">
        <f>C77-2</f>
        <v>46193</v>
      </c>
      <c r="R77" s="418" t="s">
        <v>17</v>
      </c>
      <c r="S77" s="58"/>
      <c r="T77" s="58"/>
      <c r="U77" s="58"/>
      <c r="V77" s="58"/>
      <c r="W77" s="58"/>
      <c r="X77" s="58"/>
      <c r="Y77" s="58"/>
      <c r="Z77" s="58"/>
      <c r="AA77" s="238"/>
      <c r="AB77" s="238"/>
      <c r="AC77" s="238"/>
      <c r="AD77" s="238"/>
      <c r="AE77" s="238"/>
      <c r="AF77" s="238"/>
    </row>
    <row r="78" spans="1:33" s="500" customFormat="1" ht="15" customHeight="1">
      <c r="A78" s="368" t="str">
        <f>INDEX(WH!$B$9:$K$48,MATCH(C78,WH!$K$9:$K$48,0),1)</f>
        <v>WAN HAI 368</v>
      </c>
      <c r="B78" s="480" t="str">
        <f>CONCATENATE(IF(VLOOKUP(INDEX(WH!$B$9:$K$48,MATCH(C78,WH!$K$9:$K$48,0),1),WH!$B$9:$K$48,10,0)=GENERAL!C78,INDEX(WH!$B$9:$K$48,MATCH(C78,WH!$K$9:$K$48,0),2),INDEX(WH!$B$9:$K$48,MATCH(C78,WH!$K$9:$K$48,0),2)),TEXT(IF(VLOOKUP(INDEX(WH!$B$9:$K$48,MATCH(C78,WH!$K$9:$K$48,0),1),WH!$B$9:$K$48,10,0)=GENERAL!P78,INDEX(WH!$B$9:$K$48,MATCH(C78,WH!$K$9:$K$48,0),3),INDEX(WH!$B$9:$K$48,MATCH(C78,WH!$K$9:$K$48,0),3)),"00#"))</f>
        <v>N037</v>
      </c>
      <c r="C78" s="365">
        <f>$C$60+7</f>
        <v>46195</v>
      </c>
      <c r="D78" s="366">
        <f>C78+7</f>
        <v>46202</v>
      </c>
      <c r="E78" s="366">
        <f>C78+8</f>
        <v>46203</v>
      </c>
      <c r="F78" s="366">
        <f>C78+10</f>
        <v>46205</v>
      </c>
      <c r="G78" s="364">
        <f>C78+10</f>
        <v>46205</v>
      </c>
      <c r="H78" s="364">
        <f>C78+11</f>
        <v>46206</v>
      </c>
      <c r="I78" s="366" t="s">
        <v>11</v>
      </c>
      <c r="J78" s="366" t="s">
        <v>11</v>
      </c>
      <c r="K78" s="366" t="s">
        <v>11</v>
      </c>
      <c r="L78" s="366" t="s">
        <v>11</v>
      </c>
      <c r="M78" s="366" t="s">
        <v>11</v>
      </c>
      <c r="N78" s="366" t="s">
        <v>11</v>
      </c>
      <c r="O78" s="366" t="s">
        <v>11</v>
      </c>
      <c r="P78" s="367">
        <v>0.70833333333333337</v>
      </c>
      <c r="Q78" s="366">
        <f>C78-2</f>
        <v>46193</v>
      </c>
      <c r="R78" s="369" t="s">
        <v>755</v>
      </c>
      <c r="S78" s="58"/>
      <c r="T78" s="58"/>
      <c r="U78" s="58"/>
      <c r="V78" s="58"/>
      <c r="W78" s="58"/>
      <c r="X78" s="58"/>
      <c r="Y78" s="58"/>
      <c r="Z78" s="58"/>
      <c r="AA78" s="499"/>
      <c r="AB78" s="499"/>
      <c r="AC78" s="499"/>
      <c r="AD78" s="499"/>
      <c r="AE78" s="499"/>
      <c r="AF78" s="499"/>
    </row>
    <row r="79" spans="1:33" s="224" customFormat="1" ht="15" customHeight="1">
      <c r="A79" s="524" t="str">
        <f>IFERROR(INDEX(EVR!$A$9:$A$18,MATCH(GENERAL!C79,EVR!$C$9:$C$18,0),1),"")</f>
        <v>EVER WAFT</v>
      </c>
      <c r="B79" s="480" t="str">
        <f>IFERROR(IF(VLOOKUP(A79, EVR!$A$9:$B$18, 2, 0)=0, "", VLOOKUP(A79, EVR!$A$9:$B$18, 2, 0)), "")</f>
        <v>1743-016N</v>
      </c>
      <c r="C79" s="365">
        <f t="shared" ref="C79:C84" si="12">$C$78+2</f>
        <v>46197</v>
      </c>
      <c r="D79" s="366" t="s">
        <v>11</v>
      </c>
      <c r="E79" s="366" t="s">
        <v>11</v>
      </c>
      <c r="F79" s="364">
        <f>C79+11</f>
        <v>46208</v>
      </c>
      <c r="G79" s="364">
        <f>C79+9</f>
        <v>46206</v>
      </c>
      <c r="H79" s="364">
        <f>C79+8</f>
        <v>46205</v>
      </c>
      <c r="I79" s="366" t="s">
        <v>11</v>
      </c>
      <c r="J79" s="366" t="s">
        <v>11</v>
      </c>
      <c r="K79" s="366" t="s">
        <v>11</v>
      </c>
      <c r="L79" s="364">
        <f>C79+10</f>
        <v>46207</v>
      </c>
      <c r="M79" s="366" t="s">
        <v>11</v>
      </c>
      <c r="N79" s="366" t="s">
        <v>11</v>
      </c>
      <c r="O79" s="364">
        <f>C79+10</f>
        <v>46207</v>
      </c>
      <c r="P79" s="367">
        <v>0.70833333333333337</v>
      </c>
      <c r="Q79" s="366">
        <f t="shared" ref="Q79:Q81" si="13">C79-1</f>
        <v>46196</v>
      </c>
      <c r="R79" s="369" t="s">
        <v>135</v>
      </c>
      <c r="S79" s="58"/>
      <c r="T79" s="58"/>
      <c r="U79" s="58"/>
      <c r="V79" s="58"/>
      <c r="W79" s="58"/>
      <c r="X79" s="58"/>
      <c r="Y79" s="58"/>
      <c r="Z79" s="58"/>
      <c r="AA79" s="239"/>
      <c r="AB79" s="239"/>
      <c r="AC79" s="239"/>
      <c r="AD79" s="239"/>
      <c r="AE79" s="239"/>
      <c r="AF79" s="239"/>
    </row>
    <row r="80" spans="1:33" s="208" customFormat="1" ht="15" customHeight="1">
      <c r="A80" s="368" t="str">
        <f>IFERROR(INDEX(EVR!$A$25:$A$34,MATCH(GENERAL!C80,EVR!$C$25:$C$34,0),1),"")</f>
        <v>UNI-PREMIER</v>
      </c>
      <c r="B80" s="480" t="str">
        <f>IFERROR(IF(VLOOKUP(A80, EVR!$A$25:$B$34, 2, 0)=0, "", VLOOKUP(A80, EVR!$A$25:$B$34, 2, 0)), "")</f>
        <v>0373-448N</v>
      </c>
      <c r="C80" s="365">
        <f t="shared" si="12"/>
        <v>46197</v>
      </c>
      <c r="D80" s="364">
        <f>C80+8</f>
        <v>46205</v>
      </c>
      <c r="E80" s="364">
        <f>C80+8</f>
        <v>46205</v>
      </c>
      <c r="F80" s="364" t="s">
        <v>11</v>
      </c>
      <c r="G80" s="364" t="s">
        <v>11</v>
      </c>
      <c r="H80" s="364" t="s">
        <v>11</v>
      </c>
      <c r="I80" s="366" t="s">
        <v>11</v>
      </c>
      <c r="J80" s="364">
        <f>C80+11</f>
        <v>46208</v>
      </c>
      <c r="K80" s="366" t="s">
        <v>11</v>
      </c>
      <c r="L80" s="364" t="s">
        <v>11</v>
      </c>
      <c r="M80" s="366" t="s">
        <v>11</v>
      </c>
      <c r="N80" s="366" t="s">
        <v>11</v>
      </c>
      <c r="O80" s="364" t="s">
        <v>11</v>
      </c>
      <c r="P80" s="367">
        <v>0.125</v>
      </c>
      <c r="Q80" s="366">
        <f>C80</f>
        <v>46197</v>
      </c>
      <c r="R80" s="369" t="s">
        <v>135</v>
      </c>
      <c r="S80" s="58"/>
      <c r="T80" s="58"/>
      <c r="U80" s="58"/>
      <c r="V80" s="58"/>
      <c r="W80" s="58"/>
      <c r="X80" s="58"/>
      <c r="Y80" s="58"/>
      <c r="Z80" s="58"/>
      <c r="AA80" s="238"/>
      <c r="AB80" s="238"/>
      <c r="AC80" s="238"/>
      <c r="AD80" s="238"/>
      <c r="AE80" s="238"/>
      <c r="AF80" s="238"/>
    </row>
    <row r="81" spans="1:36" s="208" customFormat="1" ht="15" customHeight="1">
      <c r="A81" s="368" t="str">
        <f>IFERROR(INDEX('KMTC 1'!$B$10:$B$49,MATCH(C81,'KMTC 1'!$D$10:$D$49,0),1),"")</f>
        <v>KMTC HAIPHONG</v>
      </c>
      <c r="B81" s="480" t="str">
        <f>IFERROR(IF(VLOOKUP(A81, 'KMTC 1'!$B$10:$C$49, 2, 0)=0, "", VLOOKUP(A81, 'KMTC 1'!$B$10:$C$49, 2, 0)), "")</f>
        <v>2605N</v>
      </c>
      <c r="C81" s="365">
        <f t="shared" si="12"/>
        <v>46197</v>
      </c>
      <c r="D81" s="576" t="s">
        <v>11</v>
      </c>
      <c r="E81" s="576" t="s">
        <v>11</v>
      </c>
      <c r="F81" s="576" t="s">
        <v>11</v>
      </c>
      <c r="G81" s="576" t="s">
        <v>11</v>
      </c>
      <c r="H81" s="576" t="s">
        <v>11</v>
      </c>
      <c r="I81" s="576" t="s">
        <v>11</v>
      </c>
      <c r="J81" s="576" t="s">
        <v>11</v>
      </c>
      <c r="K81" s="576">
        <f>C81+15</f>
        <v>46212</v>
      </c>
      <c r="L81" s="576" t="s">
        <v>11</v>
      </c>
      <c r="M81" s="576">
        <f>C81+15</f>
        <v>46212</v>
      </c>
      <c r="N81" s="576" t="s">
        <v>11</v>
      </c>
      <c r="O81" s="576" t="s">
        <v>11</v>
      </c>
      <c r="P81" s="577">
        <v>0.83333333333333337</v>
      </c>
      <c r="Q81" s="576">
        <f t="shared" si="13"/>
        <v>46196</v>
      </c>
      <c r="R81" s="369" t="s">
        <v>16</v>
      </c>
      <c r="S81" s="58"/>
      <c r="T81" s="58"/>
      <c r="U81" s="58"/>
      <c r="V81" s="58"/>
      <c r="W81" s="58"/>
      <c r="X81" s="58"/>
      <c r="Y81" s="58"/>
      <c r="Z81" s="58"/>
      <c r="AA81" s="239"/>
      <c r="AB81" s="239"/>
      <c r="AC81" s="239"/>
      <c r="AD81" s="239"/>
      <c r="AE81" s="239"/>
      <c r="AF81" s="239"/>
      <c r="AG81" s="239"/>
      <c r="AH81" s="239"/>
      <c r="AI81" s="239"/>
    </row>
    <row r="82" spans="1:36" s="500" customFormat="1" ht="15" customHeight="1">
      <c r="A82" s="368" t="str">
        <f>IFERROR(INDEX('ONE JID'!$A$9:$A$17,MATCH(GENERAL!C82,'ONE JID'!$C$9:$C$17,0),1),"")</f>
        <v>SPIL KARTINI</v>
      </c>
      <c r="B82" s="480" t="str">
        <f>IFERROR(IF(VLOOKUP(A82, 'ONE JID'!$A$9:$B$17, 2, 0)=0, "", VLOOKUP(A82, 'ONE JID'!$A$9:$B$17, 2, 0)), "")</f>
        <v xml:space="preserve"> 016N</v>
      </c>
      <c r="C82" s="365">
        <f t="shared" si="12"/>
        <v>46197</v>
      </c>
      <c r="D82" s="366" t="s">
        <v>11</v>
      </c>
      <c r="E82" s="364">
        <f>C82+8</f>
        <v>46205</v>
      </c>
      <c r="F82" s="364">
        <f>C82+14</f>
        <v>46211</v>
      </c>
      <c r="G82" s="366">
        <f>C82+11</f>
        <v>46208</v>
      </c>
      <c r="H82" s="366">
        <f>C82+10</f>
        <v>46207</v>
      </c>
      <c r="I82" s="366" t="s">
        <v>11</v>
      </c>
      <c r="J82" s="366" t="s">
        <v>11</v>
      </c>
      <c r="K82" s="366" t="s">
        <v>11</v>
      </c>
      <c r="L82" s="366">
        <f>C82+12</f>
        <v>46209</v>
      </c>
      <c r="M82" s="366" t="s">
        <v>11</v>
      </c>
      <c r="N82" s="366" t="s">
        <v>11</v>
      </c>
      <c r="O82" s="364">
        <f>C82+13</f>
        <v>46210</v>
      </c>
      <c r="P82" s="367">
        <v>0.25</v>
      </c>
      <c r="Q82" s="366">
        <f t="shared" ref="Q82:Q88" si="14">C82-1</f>
        <v>46196</v>
      </c>
      <c r="R82" s="369" t="s">
        <v>792</v>
      </c>
      <c r="S82" s="497"/>
      <c r="T82" s="497"/>
      <c r="U82" s="497"/>
      <c r="V82" s="497"/>
      <c r="W82" s="497"/>
      <c r="X82" s="497"/>
      <c r="Y82" s="497"/>
      <c r="Z82" s="497"/>
      <c r="AA82" s="498"/>
      <c r="AB82" s="498"/>
      <c r="AC82" s="498"/>
      <c r="AD82" s="498"/>
      <c r="AE82" s="498"/>
      <c r="AF82" s="498"/>
    </row>
    <row r="83" spans="1:36" s="500" customFormat="1" ht="15" customHeight="1">
      <c r="A83" s="368" t="str">
        <f>IFERROR(INDEX(SITC!$A$28:$A$34,MATCH(GENERAL!C83,SITC!$C$28:$C$34,0),1),"")</f>
        <v>SITC HAINAN</v>
      </c>
      <c r="B83" s="480" t="str">
        <f>IFERROR(IF(VLOOKUP(A83,SITC!$A$28:$B$34, 2, 0)=0, "", VLOOKUP(A83, SITC!$A$28:$B$34, 2, 0)), "")</f>
        <v>2615N</v>
      </c>
      <c r="C83" s="365">
        <f t="shared" si="12"/>
        <v>46197</v>
      </c>
      <c r="D83" s="366" t="s">
        <v>11</v>
      </c>
      <c r="E83" s="366" t="s">
        <v>11</v>
      </c>
      <c r="F83" s="364">
        <f>C83+11</f>
        <v>46208</v>
      </c>
      <c r="G83" s="366">
        <f>C83+9</f>
        <v>46206</v>
      </c>
      <c r="H83" s="366">
        <f>C83+8</f>
        <v>46205</v>
      </c>
      <c r="I83" s="366" t="s">
        <v>11</v>
      </c>
      <c r="J83" s="366" t="s">
        <v>11</v>
      </c>
      <c r="K83" s="366" t="s">
        <v>11</v>
      </c>
      <c r="L83" s="366" t="s">
        <v>11</v>
      </c>
      <c r="M83" s="366" t="s">
        <v>11</v>
      </c>
      <c r="N83" s="366" t="s">
        <v>11</v>
      </c>
      <c r="O83" s="364" t="s">
        <v>11</v>
      </c>
      <c r="P83" s="367">
        <v>0.70833333333333337</v>
      </c>
      <c r="Q83" s="366">
        <f t="shared" si="14"/>
        <v>46196</v>
      </c>
      <c r="R83" s="369" t="s">
        <v>750</v>
      </c>
      <c r="S83" s="497"/>
      <c r="T83" s="497"/>
      <c r="U83" s="497"/>
      <c r="V83" s="497"/>
      <c r="W83" s="497"/>
      <c r="X83" s="497"/>
      <c r="Y83" s="497"/>
      <c r="Z83" s="497"/>
      <c r="AA83" s="498"/>
      <c r="AB83" s="498"/>
      <c r="AC83" s="498"/>
      <c r="AD83" s="498"/>
      <c r="AE83" s="498"/>
      <c r="AF83" s="498"/>
    </row>
    <row r="84" spans="1:36" s="500" customFormat="1" ht="15" customHeight="1">
      <c r="A84" s="368" t="str">
        <f>IFERROR(INDEX(SITC!$A$46:$A$52,MATCH(C84,SITC!$C$46:$C$52,0),1),"")</f>
        <v>ZHONG GU NAN HAI</v>
      </c>
      <c r="B84" s="480" t="str">
        <f>IFERROR(VLOOKUP(A84,SITC!$A$46:$C$52,2, 0),"")</f>
        <v>2619N</v>
      </c>
      <c r="C84" s="365">
        <f t="shared" si="12"/>
        <v>46197</v>
      </c>
      <c r="D84" s="999">
        <f>C84+8</f>
        <v>46205</v>
      </c>
      <c r="E84" s="999">
        <f>C84+9</f>
        <v>46206</v>
      </c>
      <c r="F84" s="366" t="s">
        <v>11</v>
      </c>
      <c r="G84" s="366" t="s">
        <v>11</v>
      </c>
      <c r="H84" s="366" t="s">
        <v>11</v>
      </c>
      <c r="I84" s="366" t="s">
        <v>11</v>
      </c>
      <c r="J84" s="366">
        <f>C84+7</f>
        <v>46204</v>
      </c>
      <c r="K84" s="366" t="s">
        <v>11</v>
      </c>
      <c r="L84" s="366" t="s">
        <v>11</v>
      </c>
      <c r="M84" s="366" t="s">
        <v>11</v>
      </c>
      <c r="N84" s="366" t="s">
        <v>11</v>
      </c>
      <c r="O84" s="366" t="s">
        <v>11</v>
      </c>
      <c r="P84" s="1000">
        <v>0.5</v>
      </c>
      <c r="Q84" s="999">
        <f t="shared" si="14"/>
        <v>46196</v>
      </c>
      <c r="R84" s="369" t="s">
        <v>751</v>
      </c>
      <c r="S84" s="497"/>
      <c r="T84" s="497"/>
      <c r="U84" s="497"/>
      <c r="V84" s="497"/>
      <c r="W84" s="497"/>
      <c r="X84" s="497"/>
      <c r="Y84" s="497"/>
      <c r="Z84" s="497"/>
      <c r="AA84" s="498"/>
      <c r="AB84" s="498"/>
      <c r="AC84" s="498"/>
      <c r="AD84" s="498"/>
      <c r="AE84" s="498"/>
      <c r="AF84" s="498"/>
    </row>
    <row r="85" spans="1:36" s="500" customFormat="1" ht="15" customHeight="1">
      <c r="A85" s="368" t="str">
        <f>IFERROR(INDEX(TSL!$A$10:$A$23,MATCH(C85,TSL!$C$10:$C$23,0),1),"")</f>
        <v>INTERASIA ELEVATE</v>
      </c>
      <c r="B85" s="480" t="str">
        <f>IFERROR(IF(VLOOKUP(A85, TSL!$A$10:$B$23, 2, 0)=0, "", VLOOKUP(A85, TSL!$A$10:$B$23, 2, 0)), "")</f>
        <v>N066</v>
      </c>
      <c r="C85" s="501">
        <f>C78+2</f>
        <v>46197</v>
      </c>
      <c r="D85" s="366" t="s">
        <v>11</v>
      </c>
      <c r="E85" s="366" t="s">
        <v>11</v>
      </c>
      <c r="F85" s="366" t="s">
        <v>11</v>
      </c>
      <c r="G85" s="366" t="s">
        <v>11</v>
      </c>
      <c r="H85" s="366" t="s">
        <v>11</v>
      </c>
      <c r="I85" s="366">
        <f>C85+9</f>
        <v>46206</v>
      </c>
      <c r="J85" s="502">
        <f>C85+8</f>
        <v>46205</v>
      </c>
      <c r="K85" s="366" t="s">
        <v>11</v>
      </c>
      <c r="L85" s="366" t="s">
        <v>11</v>
      </c>
      <c r="M85" s="366" t="s">
        <v>11</v>
      </c>
      <c r="N85" s="366" t="s">
        <v>11</v>
      </c>
      <c r="O85" s="366" t="s">
        <v>11</v>
      </c>
      <c r="P85" s="503">
        <v>0.20833333333333334</v>
      </c>
      <c r="Q85" s="502">
        <f>C85+1</f>
        <v>46198</v>
      </c>
      <c r="R85" s="504" t="s">
        <v>17</v>
      </c>
      <c r="S85" s="497"/>
      <c r="T85" s="497"/>
      <c r="U85" s="497"/>
      <c r="V85" s="497"/>
      <c r="W85" s="497"/>
      <c r="X85" s="497"/>
      <c r="Y85" s="497"/>
      <c r="Z85" s="497"/>
      <c r="AA85" s="498"/>
      <c r="AB85" s="498"/>
      <c r="AC85" s="498"/>
      <c r="AD85" s="498"/>
      <c r="AE85" s="498"/>
      <c r="AF85" s="498"/>
    </row>
    <row r="86" spans="1:36" s="423" customFormat="1" ht="15" customHeight="1">
      <c r="A86" s="368" t="str">
        <f>IFERROR(INDEX(CNC!$A$11:$A$20,MATCH(C86,CNC!$C$11:$C$20,0),1),"")</f>
        <v>CNC BANGKOK</v>
      </c>
      <c r="B86" s="480" t="str">
        <f>IFERROR(IF(VLOOKUP(A86, CNC!$A$11:$B$20, 2, 0)=0, "", VLOOKUP(A86, CNC!$A$11:$B$20, 2, 0)), "")</f>
        <v>0CG72N1NC</v>
      </c>
      <c r="C86" s="551">
        <f>$C$78+3</f>
        <v>46198</v>
      </c>
      <c r="D86" s="552" t="s">
        <v>11</v>
      </c>
      <c r="E86" s="489">
        <f>C86+9</f>
        <v>46207</v>
      </c>
      <c r="F86" s="489">
        <f>C86+8</f>
        <v>46206</v>
      </c>
      <c r="G86" s="489">
        <f>C86+7</f>
        <v>46205</v>
      </c>
      <c r="H86" s="489">
        <f>C86+6</f>
        <v>46204</v>
      </c>
      <c r="I86" s="502" t="s">
        <v>11</v>
      </c>
      <c r="J86" s="502" t="s">
        <v>11</v>
      </c>
      <c r="K86" s="502" t="s">
        <v>11</v>
      </c>
      <c r="L86" s="502" t="s">
        <v>11</v>
      </c>
      <c r="M86" s="502" t="s">
        <v>11</v>
      </c>
      <c r="N86" s="502" t="s">
        <v>11</v>
      </c>
      <c r="O86" s="502" t="s">
        <v>11</v>
      </c>
      <c r="P86" s="503">
        <v>0.66666666666666663</v>
      </c>
      <c r="Q86" s="552">
        <f t="shared" si="14"/>
        <v>46197</v>
      </c>
      <c r="R86" s="504" t="s">
        <v>252</v>
      </c>
      <c r="S86" s="58"/>
      <c r="T86" s="58"/>
      <c r="U86" s="58"/>
      <c r="V86" s="58"/>
      <c r="W86" s="58"/>
      <c r="X86" s="58"/>
      <c r="Y86" s="58"/>
      <c r="Z86" s="58"/>
      <c r="AA86" s="420"/>
      <c r="AB86" s="420"/>
      <c r="AC86" s="420"/>
      <c r="AD86" s="420"/>
      <c r="AE86" s="420"/>
      <c r="AF86" s="420"/>
    </row>
    <row r="87" spans="1:36" s="500" customFormat="1" ht="15" customHeight="1">
      <c r="A87" s="368" t="str">
        <f>IFERROR(INDEX(CNC!$A$31:$A$40,MATCH(C87,CNC!$C$31:$C$40,0),1),"")</f>
        <v>HANSA HOMBURG</v>
      </c>
      <c r="B87" s="480" t="str">
        <f>IFERROR(IF(VLOOKUP(A87, CNC!$A$31:$B$40, 2, 0)=0, "", VLOOKUP(A87, CNC!$A$31:$B$40, 2, 0)), "")</f>
        <v>0QIOEN1NC</v>
      </c>
      <c r="C87" s="998">
        <f>$C$78+4</f>
        <v>46199</v>
      </c>
      <c r="D87" s="366" t="s">
        <v>11</v>
      </c>
      <c r="E87" s="366" t="s">
        <v>11</v>
      </c>
      <c r="F87" s="489">
        <f>C87+11</f>
        <v>46210</v>
      </c>
      <c r="G87" s="489">
        <f>C87+10</f>
        <v>46209</v>
      </c>
      <c r="H87" s="489">
        <f>C87+9</f>
        <v>46208</v>
      </c>
      <c r="I87" s="502" t="s">
        <v>11</v>
      </c>
      <c r="J87" s="502" t="s">
        <v>11</v>
      </c>
      <c r="K87" s="502" t="s">
        <v>11</v>
      </c>
      <c r="L87" s="502" t="s">
        <v>11</v>
      </c>
      <c r="M87" s="502" t="s">
        <v>11</v>
      </c>
      <c r="N87" s="502" t="s">
        <v>11</v>
      </c>
      <c r="O87" s="502" t="s">
        <v>11</v>
      </c>
      <c r="P87" s="503">
        <v>0.125</v>
      </c>
      <c r="Q87" s="502">
        <f t="shared" si="14"/>
        <v>46198</v>
      </c>
      <c r="R87" s="504" t="s">
        <v>252</v>
      </c>
      <c r="S87" s="497"/>
      <c r="T87" s="497"/>
      <c r="U87" s="497"/>
      <c r="V87" s="497"/>
      <c r="W87" s="497"/>
      <c r="X87" s="497"/>
      <c r="Y87" s="497"/>
      <c r="Z87" s="497"/>
      <c r="AA87" s="498"/>
      <c r="AB87" s="498"/>
      <c r="AC87" s="498"/>
      <c r="AD87" s="498"/>
      <c r="AE87" s="498"/>
      <c r="AF87" s="498"/>
    </row>
    <row r="88" spans="1:36" s="500" customFormat="1" ht="15" customHeight="1">
      <c r="A88" s="368" t="str">
        <f>IFERROR(INDEX(SSJ!$A$10:$A$35,MATCH($C$16,SSJ!$F$10:$F$35,0),1),"")</f>
        <v>KOTA NAZAR</v>
      </c>
      <c r="B88" s="480" t="str">
        <f>IFERROR(IF(VLOOKUP(A88, SSJ!$A$10:$F$35, 2, 0)=0, "", VLOOKUP(A88, SSJ!$A$10:$F$35, 2, 0)), "")</f>
        <v>2621N</v>
      </c>
      <c r="C88" s="998">
        <f t="shared" ref="C88:C93" si="15">$C$78+5</f>
        <v>46200</v>
      </c>
      <c r="D88" s="366">
        <f>C88+7</f>
        <v>46207</v>
      </c>
      <c r="E88" s="366">
        <f>C88+8</f>
        <v>46208</v>
      </c>
      <c r="F88" s="366" t="s">
        <v>11</v>
      </c>
      <c r="G88" s="366" t="s">
        <v>11</v>
      </c>
      <c r="H88" s="366" t="s">
        <v>11</v>
      </c>
      <c r="I88" s="366" t="s">
        <v>11</v>
      </c>
      <c r="J88" s="366" t="s">
        <v>11</v>
      </c>
      <c r="K88" s="366" t="s">
        <v>11</v>
      </c>
      <c r="L88" s="366" t="s">
        <v>11</v>
      </c>
      <c r="M88" s="366" t="s">
        <v>11</v>
      </c>
      <c r="N88" s="366" t="s">
        <v>11</v>
      </c>
      <c r="O88" s="366" t="s">
        <v>11</v>
      </c>
      <c r="P88" s="1000">
        <v>0.125</v>
      </c>
      <c r="Q88" s="999">
        <f t="shared" si="14"/>
        <v>46199</v>
      </c>
      <c r="R88" s="1001" t="s">
        <v>830</v>
      </c>
      <c r="S88" s="497"/>
      <c r="T88" s="497"/>
      <c r="U88" s="497"/>
      <c r="V88" s="497"/>
      <c r="W88" s="497"/>
      <c r="X88" s="497"/>
      <c r="Y88" s="497"/>
      <c r="Z88" s="497"/>
      <c r="AA88" s="498"/>
      <c r="AB88" s="498"/>
      <c r="AC88" s="498"/>
      <c r="AD88" s="498"/>
      <c r="AE88" s="498"/>
      <c r="AF88" s="498"/>
    </row>
    <row r="89" spans="1:36" s="224" customFormat="1" ht="15" customHeight="1">
      <c r="A89" s="368" t="str">
        <f>IFERROR(INDEX('ONE JTI'!$A$9:$A$16,MATCH(GENERAL!C89,'ONE JTI'!$C$9:$C$16,0),1),"")</f>
        <v xml:space="preserve">BANGKOK BRIDGE </v>
      </c>
      <c r="B89" s="480" t="str">
        <f>IFERROR(IF(VLOOKUP(A89, 'ONE JTI'!$A$9:$B$19, 2, 0)=0, "", VLOOKUP(A89, 'ONE JTI'!$A$9:$B$19, 2, 0)), "")</f>
        <v>0516E</v>
      </c>
      <c r="C89" s="998">
        <f t="shared" si="15"/>
        <v>46200</v>
      </c>
      <c r="D89" s="364">
        <f>C89+13</f>
        <v>46213</v>
      </c>
      <c r="E89" s="364">
        <f>C89+14</f>
        <v>46214</v>
      </c>
      <c r="F89" s="364">
        <f>C89+11</f>
        <v>46211</v>
      </c>
      <c r="G89" s="364">
        <f>C89+9</f>
        <v>46209</v>
      </c>
      <c r="H89" s="364">
        <f>C89+9</f>
        <v>46209</v>
      </c>
      <c r="I89" s="366" t="s">
        <v>11</v>
      </c>
      <c r="J89" s="366" t="s">
        <v>11</v>
      </c>
      <c r="K89" s="366" t="s">
        <v>11</v>
      </c>
      <c r="L89" s="364">
        <f>C89+10</f>
        <v>46210</v>
      </c>
      <c r="M89" s="366" t="s">
        <v>11</v>
      </c>
      <c r="N89" s="366" t="s">
        <v>11</v>
      </c>
      <c r="O89" s="366" t="s">
        <v>11</v>
      </c>
      <c r="P89" s="367">
        <v>0.91666666666666663</v>
      </c>
      <c r="Q89" s="366">
        <f>C89-2</f>
        <v>46198</v>
      </c>
      <c r="R89" s="369" t="s">
        <v>749</v>
      </c>
      <c r="S89" s="497"/>
      <c r="T89" s="497"/>
      <c r="U89" s="497"/>
      <c r="V89" s="497"/>
      <c r="W89" s="497"/>
      <c r="X89" s="497"/>
      <c r="Y89" s="497"/>
      <c r="Z89" s="497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</row>
    <row r="90" spans="1:36" s="224" customFormat="1" ht="15" customHeight="1">
      <c r="A90" s="368" t="str">
        <f>INDEX(WH!$B$9:$K$48,MATCH(C90,WH!$K$9:$K$48,0),1)</f>
        <v>WAN HAI 365</v>
      </c>
      <c r="B90" s="480" t="str">
        <f>CONCATENATE(IF(VLOOKUP(INDEX(WH!$B$9:$K$48,MATCH(C90,WH!$K$9:$K$48,0),1),WH!$B$9:$K$48,10,0)=GENERAL!P90,INDEX(WH!$B$9:$K$48,MATCH(C90,WH!$K$9:$K$48,0),2),INDEX(WH!$B$9:$K$48,MATCH(C90,WH!$K$9:$K$48,0),2)),TEXT(IF(VLOOKUP(INDEX(WH!$B$9:$K$48,MATCH(C90,WH!$K$9:$K$48,0),1),WH!$B$9:$K$48,10,0)=GENERAL!P90,INDEX(WH!$B$9:$K$48,MATCH(C90,WH!$K$9:$K$48,0),3),INDEX(WH!$B$9:$K$48,MATCH(C90,WH!$K$9:$K$48,0),3)),"00#"))</f>
        <v>N043</v>
      </c>
      <c r="C90" s="998">
        <f t="shared" si="15"/>
        <v>46200</v>
      </c>
      <c r="D90" s="366" t="s">
        <v>11</v>
      </c>
      <c r="E90" s="366" t="s">
        <v>11</v>
      </c>
      <c r="F90" s="366" t="s">
        <v>11</v>
      </c>
      <c r="G90" s="366" t="s">
        <v>11</v>
      </c>
      <c r="H90" s="366">
        <f>C90+8</f>
        <v>46208</v>
      </c>
      <c r="I90" s="366" t="s">
        <v>11</v>
      </c>
      <c r="J90" s="366" t="s">
        <v>11</v>
      </c>
      <c r="K90" s="366" t="s">
        <v>11</v>
      </c>
      <c r="L90" s="366" t="s">
        <v>11</v>
      </c>
      <c r="M90" s="366" t="s">
        <v>11</v>
      </c>
      <c r="N90" s="366" t="s">
        <v>11</v>
      </c>
      <c r="O90" s="366">
        <f>C90+10</f>
        <v>46210</v>
      </c>
      <c r="P90" s="367">
        <v>0.375</v>
      </c>
      <c r="Q90" s="366">
        <f>C90</f>
        <v>46200</v>
      </c>
      <c r="R90" s="369" t="s">
        <v>756</v>
      </c>
      <c r="S90" s="58"/>
      <c r="T90" s="58"/>
      <c r="U90" s="58"/>
      <c r="V90" s="58"/>
      <c r="W90" s="58"/>
      <c r="X90" s="58"/>
      <c r="Y90" s="58"/>
      <c r="Z90" s="5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</row>
    <row r="91" spans="1:36" s="224" customFormat="1" ht="15" customHeight="1">
      <c r="A91" s="368" t="str">
        <f>IFERROR(IF(VLOOKUP('SINOTRANS ( ORIMAS)'!A15,'SINOTRANS ( ORIMAS)'!$A$11:$A$17,1,0)="","",VLOOKUP('SINOTRANS ( ORIMAS)'!$A$15,'SINOTRANS ( ORIMAS)'!$A$11:$A$17,1,0)),"")</f>
        <v>HONG AN</v>
      </c>
      <c r="B91" s="480" t="str">
        <f>IFERROR(IF(VLOOKUP('SINOTRANS ( ORIMAS)'!B15,'SINOTRANS ( ORIMAS)'!$B$11:$B$17,1,0)="","",VLOOKUP('SINOTRANS ( ORIMAS)'!B15,'SINOTRANS ( ORIMAS)'!$B$11:$B$17,1,0)),"")</f>
        <v>2616N</v>
      </c>
      <c r="C91" s="998">
        <f t="shared" si="15"/>
        <v>46200</v>
      </c>
      <c r="D91" s="364">
        <f>C91+9</f>
        <v>46209</v>
      </c>
      <c r="E91" s="364">
        <f>C91+10</f>
        <v>46210</v>
      </c>
      <c r="F91" s="366" t="s">
        <v>11</v>
      </c>
      <c r="G91" s="366" t="s">
        <v>11</v>
      </c>
      <c r="H91" s="366" t="s">
        <v>11</v>
      </c>
      <c r="I91" s="366" t="s">
        <v>11</v>
      </c>
      <c r="J91" s="366" t="s">
        <v>11</v>
      </c>
      <c r="K91" s="366" t="s">
        <v>11</v>
      </c>
      <c r="L91" s="366" t="s">
        <v>11</v>
      </c>
      <c r="M91" s="366" t="s">
        <v>11</v>
      </c>
      <c r="N91" s="366" t="s">
        <v>11</v>
      </c>
      <c r="O91" s="366" t="s">
        <v>11</v>
      </c>
      <c r="P91" s="367">
        <v>0.95833333333333337</v>
      </c>
      <c r="Q91" s="366">
        <f>C91-2</f>
        <v>46198</v>
      </c>
      <c r="R91" s="369" t="s">
        <v>307</v>
      </c>
      <c r="S91" s="58"/>
      <c r="T91" s="58"/>
      <c r="U91" s="58"/>
      <c r="V91" s="58"/>
      <c r="W91" s="58"/>
      <c r="X91" s="58"/>
      <c r="Y91" s="58"/>
      <c r="Z91" s="58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</row>
    <row r="92" spans="1:36" s="224" customFormat="1" ht="15" customHeight="1">
      <c r="A92" s="368" t="str">
        <f>IFERROR(IF(VLOOKUP('ONE JID'!A14,'ONE JID'!$A$9:$A$17,1,0)="","",VLOOKUP('ONE JID'!A14,'ONE JID'!$A$9:$A$17,1,0)),"")</f>
        <v>NYK DAEDALUS</v>
      </c>
      <c r="B92" s="480" t="str">
        <f>IFERROR(IF(VLOOKUP('ONE JID'!B14,'ONE JID'!$B$9:$B$17,1,0)="","",VLOOKUP('ONE JID'!B14,'ONE JID'!$B$9:$B$17,1,0)),"")</f>
        <v xml:space="preserve"> 103N</v>
      </c>
      <c r="C92" s="998">
        <f t="shared" si="15"/>
        <v>46200</v>
      </c>
      <c r="D92" s="366" t="s">
        <v>11</v>
      </c>
      <c r="E92" s="364">
        <f>C92+11</f>
        <v>46211</v>
      </c>
      <c r="F92" s="364">
        <f>C92+10</f>
        <v>46210</v>
      </c>
      <c r="G92" s="364">
        <f>C92+8</f>
        <v>46208</v>
      </c>
      <c r="H92" s="364">
        <f>C92+7</f>
        <v>46207</v>
      </c>
      <c r="I92" s="366" t="s">
        <v>11</v>
      </c>
      <c r="J92" s="366" t="s">
        <v>11</v>
      </c>
      <c r="K92" s="366" t="s">
        <v>11</v>
      </c>
      <c r="L92" s="364">
        <f>C92+9</f>
        <v>46209</v>
      </c>
      <c r="M92" s="366" t="s">
        <v>11</v>
      </c>
      <c r="N92" s="364">
        <f>C92+7</f>
        <v>46207</v>
      </c>
      <c r="O92" s="366" t="s">
        <v>11</v>
      </c>
      <c r="P92" s="367">
        <v>0.58333333333333337</v>
      </c>
      <c r="Q92" s="366">
        <f>C92-2</f>
        <v>46198</v>
      </c>
      <c r="R92" s="369" t="s">
        <v>736</v>
      </c>
      <c r="S92" s="58"/>
      <c r="T92" s="58"/>
      <c r="U92" s="58"/>
      <c r="V92" s="58"/>
      <c r="W92" s="58"/>
      <c r="X92" s="58"/>
      <c r="Y92" s="58"/>
      <c r="Z92" s="58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</row>
    <row r="93" spans="1:36" s="224" customFormat="1" ht="15" customHeight="1">
      <c r="A93" s="368" t="str">
        <f>IF(VLOOKUP(INDEX(WH!$B$9:$K$48,MATCH(C93,WH!$K$9:$K$48,0),1),WH!$B$9:$K$48,5,0)=GENERAL!P93,INDEX(WH!$B$9:$K$48,MATCH(C93,WH!$K$9:$K$48,0),1),INDEX(WH!$B$9:$K$48,MATCH(C93,WH!$K$9:$K$48,0)+1,1))</f>
        <v>WAN HAI 290</v>
      </c>
      <c r="B93" s="480" t="str">
        <f>CONCATENATE(IF(VLOOKUP(INDEX(WH!$B$9:$K$48,MATCH(C93,WH!$K$9:$K$48,0),1),WH!$B$9:$K$48,5,0)=GENERAL!P93,INDEX(WH!$B$9:$K$48,MATCH(C93,WH!$K$9:$K$48,0),2),INDEX(WH!$B$9:$K$48,MATCH(C93,WH!$K$9:$K$48,0)+1,2)),TEXT(IF(VLOOKUP(INDEX(WH!$B$9:$K$48,MATCH(C93,WH!$K$9:$K$48,0),1),WH!$B$9:$K$48,5,0)=GENERAL!P93,INDEX(WH!$B$9:$K$48,MATCH(C93,WH!$K$9:$K$48,0),3),INDEX(WH!$B$9:$K$48,MATCH(C93,WH!$K$9:$K$48,0)+1,3)),"00#"))</f>
        <v>N086</v>
      </c>
      <c r="C93" s="998">
        <f t="shared" si="15"/>
        <v>46200</v>
      </c>
      <c r="D93" s="364">
        <f>C93+9</f>
        <v>46209</v>
      </c>
      <c r="E93" s="364">
        <f>C93+9</f>
        <v>46209</v>
      </c>
      <c r="F93" s="366">
        <f>C93+13</f>
        <v>46213</v>
      </c>
      <c r="G93" s="366">
        <f>C93+11</f>
        <v>46211</v>
      </c>
      <c r="H93" s="366">
        <f>C93+10</f>
        <v>46210</v>
      </c>
      <c r="I93" s="366">
        <f>C93+11</f>
        <v>46211</v>
      </c>
      <c r="J93" s="364">
        <f>C93+7</f>
        <v>46207</v>
      </c>
      <c r="K93" s="366" t="s">
        <v>11</v>
      </c>
      <c r="L93" s="366">
        <f>C93+14</f>
        <v>46214</v>
      </c>
      <c r="M93" s="366" t="s">
        <v>11</v>
      </c>
      <c r="N93" s="366" t="s">
        <v>11</v>
      </c>
      <c r="O93" s="366" t="s">
        <v>11</v>
      </c>
      <c r="P93" s="367">
        <v>0.75</v>
      </c>
      <c r="Q93" s="366">
        <f>C93-1</f>
        <v>46199</v>
      </c>
      <c r="R93" s="369" t="s">
        <v>757</v>
      </c>
      <c r="S93" s="58"/>
      <c r="T93" s="58"/>
      <c r="U93" s="58"/>
      <c r="V93" s="58"/>
      <c r="W93" s="58"/>
      <c r="X93" s="58"/>
      <c r="Y93" s="58"/>
      <c r="Z93" s="58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</row>
    <row r="94" spans="1:36" s="224" customFormat="1" ht="15" customHeight="1">
      <c r="A94" s="368" t="str">
        <f>IFERROR(IF(VLOOKUP(KMTC!A14,KMTC!$A$10:$A$14,1,0)="","",VLOOKUP(KMTC!A14,KMTC!$A$10:$A$14,1,0)),"")</f>
        <v>AMOUREUX</v>
      </c>
      <c r="B94" s="480" t="str">
        <f>IFERROR(IF(VLOOKUP(KMTC!$B$14,KMTC!$B$10:$B$16,1,0)="","",VLOOKUP(KMTC!$B$14,KMTC!$B$10:$B$16,1,0)),"")</f>
        <v>2613N</v>
      </c>
      <c r="C94" s="365">
        <f>$C$78+6</f>
        <v>46201</v>
      </c>
      <c r="D94" s="366" t="s">
        <v>11</v>
      </c>
      <c r="E94" s="366" t="s">
        <v>11</v>
      </c>
      <c r="F94" s="364">
        <f>C94+7</f>
        <v>46208</v>
      </c>
      <c r="G94" s="364">
        <f>C94+10</f>
        <v>46211</v>
      </c>
      <c r="H94" s="364">
        <f>C94+9</f>
        <v>46210</v>
      </c>
      <c r="I94" s="366" t="s">
        <v>11</v>
      </c>
      <c r="J94" s="366" t="s">
        <v>11</v>
      </c>
      <c r="K94" s="366" t="s">
        <v>11</v>
      </c>
      <c r="L94" s="366" t="s">
        <v>11</v>
      </c>
      <c r="M94" s="366" t="s">
        <v>11</v>
      </c>
      <c r="N94" s="366" t="s">
        <v>11</v>
      </c>
      <c r="O94" s="366" t="s">
        <v>11</v>
      </c>
      <c r="P94" s="367">
        <v>4.1666666666666664E-2</v>
      </c>
      <c r="Q94" s="366">
        <f>C94-1</f>
        <v>46200</v>
      </c>
      <c r="R94" s="369" t="s">
        <v>16</v>
      </c>
      <c r="S94" s="58"/>
      <c r="T94" s="58"/>
      <c r="U94" s="58"/>
      <c r="V94" s="58"/>
      <c r="W94" s="58"/>
      <c r="X94" s="58"/>
      <c r="Y94" s="58"/>
      <c r="Z94" s="5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</row>
    <row r="95" spans="1:36" s="224" customFormat="1" ht="15" customHeight="1" thickBot="1">
      <c r="A95" s="413"/>
      <c r="B95" s="481"/>
      <c r="C95" s="414">
        <f>C94+1</f>
        <v>46202</v>
      </c>
      <c r="D95" s="415">
        <f>C95+7</f>
        <v>46209</v>
      </c>
      <c r="E95" s="415">
        <f>C95+8</f>
        <v>46210</v>
      </c>
      <c r="F95" s="416" t="s">
        <v>11</v>
      </c>
      <c r="G95" s="416" t="s">
        <v>11</v>
      </c>
      <c r="H95" s="416" t="s">
        <v>11</v>
      </c>
      <c r="I95" s="415">
        <f>C95+10</f>
        <v>46212</v>
      </c>
      <c r="J95" s="416" t="s">
        <v>11</v>
      </c>
      <c r="K95" s="416" t="s">
        <v>11</v>
      </c>
      <c r="L95" s="416" t="s">
        <v>11</v>
      </c>
      <c r="M95" s="416" t="s">
        <v>11</v>
      </c>
      <c r="N95" s="416" t="s">
        <v>11</v>
      </c>
      <c r="O95" s="416" t="s">
        <v>11</v>
      </c>
      <c r="P95" s="417">
        <v>0.99930555555555556</v>
      </c>
      <c r="Q95" s="416">
        <f>C95-2</f>
        <v>46200</v>
      </c>
      <c r="R95" s="418" t="s">
        <v>17</v>
      </c>
      <c r="S95" s="58"/>
      <c r="T95" s="58"/>
      <c r="U95" s="58"/>
      <c r="V95" s="58"/>
      <c r="W95" s="58"/>
      <c r="X95" s="58"/>
      <c r="Y95" s="58"/>
      <c r="Z95" s="58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</row>
    <row r="96" spans="1:36" s="224" customFormat="1" ht="15" customHeight="1">
      <c r="A96" s="368" t="str">
        <f>INDEX(WH!$B$9:$K$48,MATCH(C96,WH!$K$9:$K$48,0),1)</f>
        <v>WAN HAI 370</v>
      </c>
      <c r="B96" s="480" t="str">
        <f>CONCATENATE(IF(VLOOKUP(INDEX(WH!$B$9:$K$48,MATCH(C96,WH!$K$9:$K$48,0),1),WH!$B$9:$K$48,10,0)=GENERAL!C96,INDEX(WH!$B$9:$K$48,MATCH(C96,WH!$K$9:$K$48,0),2),INDEX(WH!$B$9:$K$48,MATCH(C96,WH!$K$9:$K$48,0),2)),TEXT(IF(VLOOKUP(INDEX(WH!$B$9:$K$48,MATCH(C96,WH!$K$9:$K$48,0),1),WH!$B$9:$K$48,10,0)=GENERAL!P96,INDEX(WH!$B$9:$K$48,MATCH(C96,WH!$K$9:$K$48,0),3),INDEX(WH!$B$9:$K$48,MATCH(C96,WH!$K$9:$K$48,0),3)),"00#"))</f>
        <v>N029</v>
      </c>
      <c r="C96" s="365">
        <f>$C$78+7</f>
        <v>46202</v>
      </c>
      <c r="D96" s="366">
        <f>C96+7</f>
        <v>46209</v>
      </c>
      <c r="E96" s="366">
        <f>C96+8</f>
        <v>46210</v>
      </c>
      <c r="F96" s="366">
        <f>C96+10</f>
        <v>46212</v>
      </c>
      <c r="G96" s="364">
        <f>C96+10</f>
        <v>46212</v>
      </c>
      <c r="H96" s="364">
        <f>C96+11</f>
        <v>46213</v>
      </c>
      <c r="I96" s="366" t="s">
        <v>11</v>
      </c>
      <c r="J96" s="366" t="s">
        <v>11</v>
      </c>
      <c r="K96" s="366" t="s">
        <v>11</v>
      </c>
      <c r="L96" s="366" t="s">
        <v>11</v>
      </c>
      <c r="M96" s="366" t="s">
        <v>11</v>
      </c>
      <c r="N96" s="366" t="s">
        <v>11</v>
      </c>
      <c r="O96" s="366" t="s">
        <v>11</v>
      </c>
      <c r="P96" s="367">
        <v>0.70833333333333337</v>
      </c>
      <c r="Q96" s="366">
        <f>C96-2</f>
        <v>46200</v>
      </c>
      <c r="R96" s="369" t="s">
        <v>755</v>
      </c>
      <c r="S96" s="58"/>
      <c r="T96" s="58"/>
      <c r="U96" s="58"/>
      <c r="V96" s="58"/>
      <c r="W96" s="58"/>
      <c r="X96" s="58"/>
      <c r="Y96" s="58"/>
      <c r="Z96" s="5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</row>
    <row r="97" spans="1:36" s="224" customFormat="1" ht="15" customHeight="1">
      <c r="A97" s="524" t="str">
        <f>IFERROR(INDEX(EVR!$A$9:$A$18,MATCH(GENERAL!C97,EVR!$C$9:$C$18,0),1),"")</f>
        <v>EVER WORLD</v>
      </c>
      <c r="B97" s="480" t="str">
        <f>IFERROR(IF(VLOOKUP(A97, EVR!$A$9:$B$18, 2, 0)=0, "", VLOOKUP(A97, EVR!$A$9:$B$18, 2, 0)), "")</f>
        <v>1744-009N</v>
      </c>
      <c r="C97" s="365">
        <f t="shared" ref="C97:C102" si="16">$C$96+2</f>
        <v>46204</v>
      </c>
      <c r="D97" s="366" t="s">
        <v>11</v>
      </c>
      <c r="E97" s="366" t="s">
        <v>11</v>
      </c>
      <c r="F97" s="364">
        <f>C97+11</f>
        <v>46215</v>
      </c>
      <c r="G97" s="364">
        <f>C97+9</f>
        <v>46213</v>
      </c>
      <c r="H97" s="364">
        <f>C97+8</f>
        <v>46212</v>
      </c>
      <c r="I97" s="366" t="s">
        <v>11</v>
      </c>
      <c r="J97" s="366" t="s">
        <v>11</v>
      </c>
      <c r="K97" s="366" t="s">
        <v>11</v>
      </c>
      <c r="L97" s="364">
        <f>C97+10</f>
        <v>46214</v>
      </c>
      <c r="M97" s="366" t="s">
        <v>11</v>
      </c>
      <c r="N97" s="366" t="s">
        <v>11</v>
      </c>
      <c r="O97" s="364">
        <f>C97+10</f>
        <v>46214</v>
      </c>
      <c r="P97" s="367">
        <v>0.70833333333333337</v>
      </c>
      <c r="Q97" s="366">
        <f>C97-1</f>
        <v>46203</v>
      </c>
      <c r="R97" s="369" t="s">
        <v>135</v>
      </c>
      <c r="S97" s="58"/>
      <c r="T97" s="58"/>
      <c r="U97" s="58"/>
      <c r="V97" s="58"/>
      <c r="W97" s="58"/>
      <c r="X97" s="58"/>
      <c r="Y97" s="58"/>
      <c r="Z97" s="5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</row>
    <row r="98" spans="1:36" s="224" customFormat="1" ht="15" customHeight="1">
      <c r="A98" s="368" t="str">
        <f>IFERROR(INDEX(EVR!$A$25:$A$34,MATCH(GENERAL!C98,EVR!$C$25:$C$34,0),1),"")</f>
        <v>EVER CERTAIN</v>
      </c>
      <c r="B98" s="480" t="str">
        <f>IFERROR(IF(VLOOKUP(A98, EVR!$A$25:$B$34, 2, 0)=0, "", VLOOKUP(A98, EVR!$A$25:$B$34, 2, 0)), "")</f>
        <v xml:space="preserve">0374-078N </v>
      </c>
      <c r="C98" s="365">
        <f t="shared" si="16"/>
        <v>46204</v>
      </c>
      <c r="D98" s="364">
        <f>C98+8</f>
        <v>46212</v>
      </c>
      <c r="E98" s="364">
        <f>C98+8</f>
        <v>46212</v>
      </c>
      <c r="F98" s="364" t="s">
        <v>11</v>
      </c>
      <c r="G98" s="364" t="s">
        <v>11</v>
      </c>
      <c r="H98" s="364" t="s">
        <v>11</v>
      </c>
      <c r="I98" s="366" t="s">
        <v>11</v>
      </c>
      <c r="J98" s="364">
        <f>C98+11</f>
        <v>46215</v>
      </c>
      <c r="K98" s="366" t="s">
        <v>11</v>
      </c>
      <c r="L98" s="364" t="s">
        <v>11</v>
      </c>
      <c r="M98" s="366" t="s">
        <v>11</v>
      </c>
      <c r="N98" s="366" t="s">
        <v>11</v>
      </c>
      <c r="O98" s="366" t="s">
        <v>11</v>
      </c>
      <c r="P98" s="367">
        <v>0.125</v>
      </c>
      <c r="Q98" s="366">
        <f>C98</f>
        <v>46204</v>
      </c>
      <c r="R98" s="369" t="s">
        <v>135</v>
      </c>
      <c r="S98" s="58"/>
      <c r="T98" s="58"/>
      <c r="U98" s="58"/>
      <c r="V98" s="58"/>
      <c r="W98" s="58"/>
      <c r="X98" s="58"/>
      <c r="Y98" s="58"/>
      <c r="Z98" s="5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</row>
    <row r="99" spans="1:36" s="224" customFormat="1" ht="15" customHeight="1">
      <c r="A99" s="368" t="str">
        <f>IFERROR(INDEX('KMTC 1'!$B$10:$B$49,MATCH(C99,'KMTC 1'!$D$10:$D$49,0),1),"")</f>
        <v>KMTC INCHEON</v>
      </c>
      <c r="B99" s="480" t="str">
        <f>IFERROR(IF(VLOOKUP(A99, 'KMTC 1'!$B$10:$C$49, 2, 0)=0, "", VLOOKUP(A99, 'KMTC 1'!$B$10:$C$49, 2, 0)), "")</f>
        <v>2605N</v>
      </c>
      <c r="C99" s="365">
        <f t="shared" si="16"/>
        <v>46204</v>
      </c>
      <c r="D99" s="366" t="s">
        <v>11</v>
      </c>
      <c r="E99" s="366" t="s">
        <v>11</v>
      </c>
      <c r="F99" s="366" t="s">
        <v>11</v>
      </c>
      <c r="G99" s="366" t="s">
        <v>11</v>
      </c>
      <c r="H99" s="366" t="s">
        <v>11</v>
      </c>
      <c r="I99" s="366" t="s">
        <v>11</v>
      </c>
      <c r="J99" s="366" t="s">
        <v>11</v>
      </c>
      <c r="K99" s="366">
        <f>C99+15</f>
        <v>46219</v>
      </c>
      <c r="L99" s="366" t="s">
        <v>11</v>
      </c>
      <c r="M99" s="366">
        <f>C99+15</f>
        <v>46219</v>
      </c>
      <c r="N99" s="366" t="s">
        <v>11</v>
      </c>
      <c r="O99" s="366" t="s">
        <v>11</v>
      </c>
      <c r="P99" s="367">
        <v>0.83333333333333337</v>
      </c>
      <c r="Q99" s="366">
        <f t="shared" ref="Q99:Q106" si="17">C99-1</f>
        <v>46203</v>
      </c>
      <c r="R99" s="369" t="s">
        <v>16</v>
      </c>
      <c r="S99" s="58"/>
      <c r="T99" s="58"/>
      <c r="U99" s="58"/>
      <c r="V99" s="58"/>
      <c r="W99" s="58"/>
      <c r="X99" s="58"/>
      <c r="Y99" s="58"/>
      <c r="Z99" s="5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</row>
    <row r="100" spans="1:36" s="224" customFormat="1" ht="15" customHeight="1">
      <c r="A100" s="368" t="str">
        <f>IFERROR(INDEX('ONE JID'!$A$9:$A$17,MATCH(GENERAL!C100,'ONE JID'!$C$9:$C$17,0),1),"")</f>
        <v>NYK DAEDALUS</v>
      </c>
      <c r="B100" s="480" t="str">
        <f>IFERROR(IF(VLOOKUP(A100, 'ONE JID'!$A$9:$B$17, 2, 0)=0, "", VLOOKUP(A100, 'ONE JID'!$A$9:$B$17, 2, 0)), "")</f>
        <v xml:space="preserve"> 103N</v>
      </c>
      <c r="C100" s="365">
        <f t="shared" si="16"/>
        <v>46204</v>
      </c>
      <c r="D100" s="366" t="s">
        <v>11</v>
      </c>
      <c r="E100" s="364">
        <f>C100+8</f>
        <v>46212</v>
      </c>
      <c r="F100" s="364">
        <f>C100+14</f>
        <v>46218</v>
      </c>
      <c r="G100" s="366">
        <f>C100+11</f>
        <v>46215</v>
      </c>
      <c r="H100" s="366">
        <f>C100+10</f>
        <v>46214</v>
      </c>
      <c r="I100" s="366" t="s">
        <v>11</v>
      </c>
      <c r="J100" s="366" t="s">
        <v>11</v>
      </c>
      <c r="K100" s="366" t="s">
        <v>11</v>
      </c>
      <c r="L100" s="366">
        <f>C100+12</f>
        <v>46216</v>
      </c>
      <c r="M100" s="366" t="s">
        <v>11</v>
      </c>
      <c r="N100" s="366" t="s">
        <v>11</v>
      </c>
      <c r="O100" s="364">
        <f>C100+13</f>
        <v>46217</v>
      </c>
      <c r="P100" s="367">
        <v>0.25</v>
      </c>
      <c r="Q100" s="366">
        <f t="shared" si="17"/>
        <v>46203</v>
      </c>
      <c r="R100" s="369" t="s">
        <v>792</v>
      </c>
      <c r="S100" s="58"/>
      <c r="T100" s="58"/>
      <c r="U100" s="58"/>
      <c r="V100" s="58"/>
      <c r="W100" s="58"/>
      <c r="X100" s="58"/>
      <c r="Y100" s="58"/>
      <c r="Z100" s="5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</row>
    <row r="101" spans="1:36" s="224" customFormat="1" ht="15" customHeight="1">
      <c r="A101" s="368" t="str">
        <f>IFERROR(INDEX(SITC!$A$28:$A$34,MATCH(GENERAL!C101,SITC!$C$28:$C$34,0),1),"")</f>
        <v>SITC ZHENGDE</v>
      </c>
      <c r="B101" s="480" t="str">
        <f>IFERROR(IF(VLOOKUP(A101,SITC!$A$28:$B$34, 2, 0)=0, "", VLOOKUP(A101, SITC!$A$28:$B$34, 2, 0)), "")</f>
        <v>2611N</v>
      </c>
      <c r="C101" s="365">
        <f t="shared" si="16"/>
        <v>46204</v>
      </c>
      <c r="D101" s="366" t="s">
        <v>11</v>
      </c>
      <c r="E101" s="366" t="s">
        <v>11</v>
      </c>
      <c r="F101" s="364">
        <f>C101+11</f>
        <v>46215</v>
      </c>
      <c r="G101" s="366">
        <f>C101+9</f>
        <v>46213</v>
      </c>
      <c r="H101" s="366">
        <f>F101+8</f>
        <v>46223</v>
      </c>
      <c r="I101" s="366" t="s">
        <v>11</v>
      </c>
      <c r="J101" s="366" t="s">
        <v>11</v>
      </c>
      <c r="K101" s="366" t="s">
        <v>11</v>
      </c>
      <c r="L101" s="366" t="s">
        <v>11</v>
      </c>
      <c r="M101" s="366" t="s">
        <v>11</v>
      </c>
      <c r="N101" s="366" t="s">
        <v>11</v>
      </c>
      <c r="O101" s="364" t="s">
        <v>11</v>
      </c>
      <c r="P101" s="367">
        <v>0.70833333333333337</v>
      </c>
      <c r="Q101" s="366">
        <f t="shared" si="17"/>
        <v>46203</v>
      </c>
      <c r="R101" s="369" t="s">
        <v>750</v>
      </c>
      <c r="S101" s="58"/>
      <c r="T101" s="58"/>
      <c r="U101" s="58"/>
      <c r="V101" s="58"/>
      <c r="W101" s="58"/>
      <c r="X101" s="58"/>
      <c r="Y101" s="58"/>
      <c r="Z101" s="5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</row>
    <row r="102" spans="1:36" s="224" customFormat="1" ht="15" customHeight="1">
      <c r="A102" s="368" t="str">
        <f>IFERROR(INDEX(SITC!$A$46:$A$52,MATCH(C102,SITC!$C$46:$C$52,0),1),"")</f>
        <v>SITC SHANGDE</v>
      </c>
      <c r="B102" s="480" t="str">
        <f>IFERROR(VLOOKUP(A102,SITC!$A$46:$C$52,2, 0),"")</f>
        <v>2611N</v>
      </c>
      <c r="C102" s="365">
        <f t="shared" si="16"/>
        <v>46204</v>
      </c>
      <c r="D102" s="999">
        <f>C102+8</f>
        <v>46212</v>
      </c>
      <c r="E102" s="999">
        <f>C102+9</f>
        <v>46213</v>
      </c>
      <c r="F102" s="366" t="s">
        <v>11</v>
      </c>
      <c r="G102" s="366" t="s">
        <v>11</v>
      </c>
      <c r="H102" s="366" t="s">
        <v>11</v>
      </c>
      <c r="I102" s="366" t="s">
        <v>11</v>
      </c>
      <c r="J102" s="366">
        <f>C102+7</f>
        <v>46211</v>
      </c>
      <c r="K102" s="366" t="s">
        <v>11</v>
      </c>
      <c r="L102" s="366" t="s">
        <v>11</v>
      </c>
      <c r="M102" s="366" t="s">
        <v>11</v>
      </c>
      <c r="N102" s="366" t="s">
        <v>11</v>
      </c>
      <c r="O102" s="366" t="s">
        <v>11</v>
      </c>
      <c r="P102" s="1000">
        <v>0.5</v>
      </c>
      <c r="Q102" s="999">
        <f t="shared" si="17"/>
        <v>46203</v>
      </c>
      <c r="R102" s="369" t="s">
        <v>751</v>
      </c>
      <c r="S102" s="58"/>
      <c r="T102" s="58"/>
      <c r="U102" s="58"/>
      <c r="V102" s="58"/>
      <c r="W102" s="58"/>
      <c r="X102" s="58"/>
      <c r="Y102" s="58"/>
      <c r="Z102" s="5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</row>
    <row r="103" spans="1:36" s="224" customFormat="1" ht="15" customHeight="1">
      <c r="A103" s="368" t="str">
        <f>IFERROR(INDEX(TSL!$A$10:$A$23,MATCH(C103,TSL!$C$10:$C$23,0),1),"")</f>
        <v>TS GUANGZHOU</v>
      </c>
      <c r="B103" s="480" t="str">
        <f>IFERROR(IF(VLOOKUP(A103, TSL!$A$10:$B$23, 2, 0)=0, "", VLOOKUP(A103, TSL!$A$10:$B$23, 2, 0)), "")</f>
        <v>26006N</v>
      </c>
      <c r="C103" s="501">
        <f>C96+2</f>
        <v>46204</v>
      </c>
      <c r="D103" s="366" t="s">
        <v>11</v>
      </c>
      <c r="E103" s="366" t="s">
        <v>11</v>
      </c>
      <c r="F103" s="366" t="s">
        <v>11</v>
      </c>
      <c r="G103" s="366" t="s">
        <v>11</v>
      </c>
      <c r="H103" s="366" t="s">
        <v>11</v>
      </c>
      <c r="I103" s="366">
        <f>C103+9</f>
        <v>46213</v>
      </c>
      <c r="J103" s="502">
        <f>C103+8</f>
        <v>46212</v>
      </c>
      <c r="K103" s="366" t="s">
        <v>11</v>
      </c>
      <c r="L103" s="366" t="s">
        <v>11</v>
      </c>
      <c r="M103" s="366" t="s">
        <v>11</v>
      </c>
      <c r="N103" s="366" t="s">
        <v>11</v>
      </c>
      <c r="O103" s="366" t="s">
        <v>11</v>
      </c>
      <c r="P103" s="503">
        <v>0.20833333333333334</v>
      </c>
      <c r="Q103" s="502">
        <f>C103+1</f>
        <v>46205</v>
      </c>
      <c r="R103" s="504" t="s">
        <v>17</v>
      </c>
      <c r="S103" s="58"/>
      <c r="T103" s="58"/>
      <c r="U103" s="58"/>
      <c r="V103" s="58"/>
      <c r="W103" s="58"/>
      <c r="X103" s="58"/>
      <c r="Y103" s="58"/>
      <c r="Z103" s="5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</row>
    <row r="104" spans="1:36" s="423" customFormat="1" ht="15" customHeight="1">
      <c r="A104" s="368" t="str">
        <f>IFERROR(INDEX(CNC!$A$11:$A$20,MATCH(C104,CNC!$C$11:$C$20,0),1),"")</f>
        <v>CNC SULAWESI</v>
      </c>
      <c r="B104" s="480" t="str">
        <f>IFERROR(IF(VLOOKUP(A104, CNC!$A$11:$B$20, 2, 0)=0, "", VLOOKUP(A104, CNC!$A$11:$B$20, 2, 0)), "")</f>
        <v>0CG76N1NC</v>
      </c>
      <c r="C104" s="501">
        <f>$C$96+3</f>
        <v>46205</v>
      </c>
      <c r="D104" s="489" t="s">
        <v>11</v>
      </c>
      <c r="E104" s="489">
        <f>C104+9</f>
        <v>46214</v>
      </c>
      <c r="F104" s="489">
        <f>C104+8</f>
        <v>46213</v>
      </c>
      <c r="G104" s="489">
        <f>C104+7</f>
        <v>46212</v>
      </c>
      <c r="H104" s="489">
        <f>C104+6</f>
        <v>46211</v>
      </c>
      <c r="I104" s="502" t="s">
        <v>11</v>
      </c>
      <c r="J104" s="502" t="s">
        <v>11</v>
      </c>
      <c r="K104" s="502" t="s">
        <v>11</v>
      </c>
      <c r="L104" s="502" t="s">
        <v>11</v>
      </c>
      <c r="M104" s="502" t="s">
        <v>11</v>
      </c>
      <c r="N104" s="502" t="s">
        <v>11</v>
      </c>
      <c r="O104" s="502" t="s">
        <v>11</v>
      </c>
      <c r="P104" s="503">
        <v>0.66666666666666663</v>
      </c>
      <c r="Q104" s="502">
        <f t="shared" si="17"/>
        <v>46204</v>
      </c>
      <c r="R104" s="504" t="s">
        <v>252</v>
      </c>
      <c r="S104" s="58"/>
      <c r="T104" s="58"/>
      <c r="U104" s="58"/>
      <c r="V104" s="58"/>
      <c r="W104" s="58"/>
      <c r="X104" s="58"/>
      <c r="Y104" s="58"/>
      <c r="Z104" s="58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421"/>
    </row>
    <row r="105" spans="1:36" s="224" customFormat="1" ht="15" customHeight="1">
      <c r="A105" s="368" t="str">
        <f>IFERROR(INDEX(CNC!$A$31:$A$40,MATCH(C105,CNC!$C$31:$C$40,0),1),"")</f>
        <v>HAIAN EAST</v>
      </c>
      <c r="B105" s="480" t="str">
        <f>IFERROR(IF(VLOOKUP(A105, CNC!$A$31:$B$40, 2, 0)=0, "", VLOOKUP(A105, CNC!$A$31:$B$40, 2, 0)), "")</f>
        <v>0QINWN1NC</v>
      </c>
      <c r="C105" s="998">
        <f>$C$96+4</f>
        <v>46206</v>
      </c>
      <c r="D105" s="366" t="s">
        <v>11</v>
      </c>
      <c r="E105" s="366" t="s">
        <v>11</v>
      </c>
      <c r="F105" s="489">
        <f>C105+11</f>
        <v>46217</v>
      </c>
      <c r="G105" s="489">
        <f>C105+10</f>
        <v>46216</v>
      </c>
      <c r="H105" s="489">
        <f>C105+9</f>
        <v>46215</v>
      </c>
      <c r="I105" s="502" t="s">
        <v>11</v>
      </c>
      <c r="J105" s="502" t="s">
        <v>11</v>
      </c>
      <c r="K105" s="502" t="s">
        <v>11</v>
      </c>
      <c r="L105" s="502" t="s">
        <v>11</v>
      </c>
      <c r="M105" s="502" t="s">
        <v>11</v>
      </c>
      <c r="N105" s="502" t="s">
        <v>11</v>
      </c>
      <c r="O105" s="502" t="s">
        <v>11</v>
      </c>
      <c r="P105" s="503">
        <v>0.125</v>
      </c>
      <c r="Q105" s="502">
        <f t="shared" si="17"/>
        <v>46205</v>
      </c>
      <c r="R105" s="504" t="s">
        <v>252</v>
      </c>
      <c r="S105" s="58"/>
      <c r="T105" s="58"/>
      <c r="U105" s="58"/>
      <c r="V105" s="58"/>
      <c r="W105" s="58"/>
      <c r="X105" s="58"/>
      <c r="Y105" s="58"/>
      <c r="Z105" s="5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</row>
    <row r="106" spans="1:36" s="224" customFormat="1" ht="15" customHeight="1">
      <c r="A106" s="368" t="str">
        <f>IFERROR(INDEX(SSJ!$A$10:$A$35,MATCH($C$16,SSJ!$F$10:$F$35,0),1),"")</f>
        <v>KOTA NAZAR</v>
      </c>
      <c r="B106" s="480" t="str">
        <f>IFERROR(IF(VLOOKUP(A106, SSJ!$A$10:$F$35, 2, 0)=0, "", VLOOKUP(A106, SSJ!$A$10:$F$35, 2, 0)), "")</f>
        <v>2621N</v>
      </c>
      <c r="C106" s="998">
        <f t="shared" ref="C106:C111" si="18">$C$96+5</f>
        <v>46207</v>
      </c>
      <c r="D106" s="366">
        <f>C106+7</f>
        <v>46214</v>
      </c>
      <c r="E106" s="366">
        <f>C106+8</f>
        <v>46215</v>
      </c>
      <c r="F106" s="366" t="s">
        <v>11</v>
      </c>
      <c r="G106" s="366" t="s">
        <v>11</v>
      </c>
      <c r="H106" s="366" t="s">
        <v>11</v>
      </c>
      <c r="I106" s="366" t="s">
        <v>11</v>
      </c>
      <c r="J106" s="366" t="s">
        <v>11</v>
      </c>
      <c r="K106" s="366" t="s">
        <v>11</v>
      </c>
      <c r="L106" s="366" t="s">
        <v>11</v>
      </c>
      <c r="M106" s="366" t="s">
        <v>11</v>
      </c>
      <c r="N106" s="366" t="s">
        <v>11</v>
      </c>
      <c r="O106" s="366" t="s">
        <v>11</v>
      </c>
      <c r="P106" s="1000">
        <v>0.125</v>
      </c>
      <c r="Q106" s="999">
        <f t="shared" si="17"/>
        <v>46206</v>
      </c>
      <c r="R106" s="1001" t="s">
        <v>830</v>
      </c>
      <c r="S106" s="58"/>
      <c r="T106" s="58"/>
      <c r="U106" s="58"/>
      <c r="V106" s="58"/>
      <c r="W106" s="58"/>
      <c r="X106" s="58"/>
      <c r="Y106" s="58"/>
      <c r="Z106" s="5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</row>
    <row r="107" spans="1:36" s="224" customFormat="1" ht="15" customHeight="1">
      <c r="A107" s="368" t="str">
        <f>IFERROR(INDEX('ONE JTI'!$A$9:$A$16,MATCH(GENERAL!C107,'ONE JTI'!$C$9:$C$16,0),1),"")</f>
        <v xml:space="preserve">NYK FUTAGO </v>
      </c>
      <c r="B107" s="480" t="str">
        <f>IFERROR(IF(VLOOKUP(A107, 'ONE JTI'!$A$9:$B$19, 2, 0)=0, "", VLOOKUP(A107, 'ONE JTI'!$A$9:$B$19, 2, 0)), "")</f>
        <v>0107E</v>
      </c>
      <c r="C107" s="998">
        <f t="shared" si="18"/>
        <v>46207</v>
      </c>
      <c r="D107" s="366">
        <f>C107+13</f>
        <v>46220</v>
      </c>
      <c r="E107" s="366">
        <f>C107+14</f>
        <v>46221</v>
      </c>
      <c r="F107" s="366">
        <f>C107+11</f>
        <v>46218</v>
      </c>
      <c r="G107" s="364">
        <f>C107+9</f>
        <v>46216</v>
      </c>
      <c r="H107" s="364">
        <f>C107+7</f>
        <v>46214</v>
      </c>
      <c r="I107" s="366" t="s">
        <v>11</v>
      </c>
      <c r="J107" s="366" t="s">
        <v>11</v>
      </c>
      <c r="K107" s="366" t="s">
        <v>11</v>
      </c>
      <c r="L107" s="364">
        <f>C107+10</f>
        <v>46217</v>
      </c>
      <c r="M107" s="366" t="s">
        <v>11</v>
      </c>
      <c r="N107" s="366" t="s">
        <v>11</v>
      </c>
      <c r="O107" s="366" t="s">
        <v>11</v>
      </c>
      <c r="P107" s="367">
        <v>0.91666666666666663</v>
      </c>
      <c r="Q107" s="366">
        <f>C107-2</f>
        <v>46205</v>
      </c>
      <c r="R107" s="369" t="s">
        <v>749</v>
      </c>
      <c r="S107" s="58"/>
      <c r="T107" s="58"/>
      <c r="U107" s="58"/>
      <c r="V107" s="58"/>
      <c r="W107" s="58"/>
      <c r="X107" s="58"/>
      <c r="Y107" s="58"/>
      <c r="Z107" s="5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</row>
    <row r="108" spans="1:36" s="224" customFormat="1" ht="15" customHeight="1">
      <c r="A108" s="368" t="str">
        <f>INDEX(WH!$B$9:$K$48,MATCH(C108,WH!$K$9:$K$48,0),1)</f>
        <v>WAN HAI 332</v>
      </c>
      <c r="B108" s="480" t="str">
        <f>CONCATENATE(IF(VLOOKUP(INDEX(WH!$B$9:$K$48,MATCH(C108,WH!$K$9:$K$48,0),1),WH!$B$9:$K$48,10,0)=GENERAL!P108,INDEX(WH!$B$9:$K$48,MATCH(C108,WH!$K$9:$K$48,0),2),INDEX(WH!$B$9:$K$48,MATCH(C108,WH!$K$9:$K$48,0),2)),TEXT(IF(VLOOKUP(INDEX(WH!$B$9:$K$48,MATCH(C108,WH!$K$9:$K$48,0),1),WH!$B$9:$K$48,10,0)=GENERAL!P108,INDEX(WH!$B$9:$K$48,MATCH(C108,WH!$K$9:$K$48,0),3),INDEX(WH!$B$9:$K$48,MATCH(C108,WH!$K$9:$K$48,0),3)),"00#"))</f>
        <v>N014</v>
      </c>
      <c r="C108" s="998">
        <f t="shared" si="18"/>
        <v>46207</v>
      </c>
      <c r="D108" s="364">
        <f>C108+10</f>
        <v>46217</v>
      </c>
      <c r="E108" s="364">
        <f>C108+9</f>
        <v>46216</v>
      </c>
      <c r="F108" s="366" t="s">
        <v>11</v>
      </c>
      <c r="G108" s="366" t="s">
        <v>11</v>
      </c>
      <c r="H108" s="366" t="s">
        <v>11</v>
      </c>
      <c r="I108" s="366">
        <f>C108+18</f>
        <v>46225</v>
      </c>
      <c r="J108" s="364">
        <f>C108+7</f>
        <v>46214</v>
      </c>
      <c r="K108" s="366" t="s">
        <v>11</v>
      </c>
      <c r="L108" s="366" t="s">
        <v>11</v>
      </c>
      <c r="M108" s="366" t="s">
        <v>11</v>
      </c>
      <c r="N108" s="366" t="s">
        <v>11</v>
      </c>
      <c r="O108" s="366">
        <f>D108+10</f>
        <v>46227</v>
      </c>
      <c r="P108" s="367">
        <v>0.375</v>
      </c>
      <c r="Q108" s="366">
        <f>C108</f>
        <v>46207</v>
      </c>
      <c r="R108" s="369" t="s">
        <v>756</v>
      </c>
      <c r="S108" s="58"/>
      <c r="T108" s="58"/>
      <c r="U108" s="58"/>
      <c r="V108" s="58"/>
      <c r="W108" s="58"/>
      <c r="X108" s="58"/>
      <c r="Y108" s="58"/>
      <c r="Z108" s="5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</row>
    <row r="109" spans="1:36" s="224" customFormat="1" ht="15" customHeight="1">
      <c r="A109" s="368" t="str">
        <f>IFERROR(IF(VLOOKUP('SINOTRANS ( ORIMAS)'!A16,'SINOTRANS ( ORIMAS)'!$A$11:$A$17,1,0)="","",VLOOKUP('SINOTRANS ( ORIMAS)'!$A$16,'SINOTRANS ( ORIMAS)'!$A$11:$A$17,1,0)),"")</f>
        <v>SITC FUJIAN</v>
      </c>
      <c r="B109" s="480" t="str">
        <f>IFERROR(IF(VLOOKUP('SINOTRANS ( ORIMAS)'!B16,'SINOTRANS ( ORIMAS)'!$B$11:$B$17,1,0)="","",VLOOKUP('SINOTRANS ( ORIMAS)'!B16,'SINOTRANS ( ORIMAS)'!$B$11:$B$17,1,0)),"")</f>
        <v>2617N</v>
      </c>
      <c r="C109" s="998">
        <f t="shared" si="18"/>
        <v>46207</v>
      </c>
      <c r="D109" s="364">
        <f>C109+9</f>
        <v>46216</v>
      </c>
      <c r="E109" s="364">
        <f>C109+10</f>
        <v>46217</v>
      </c>
      <c r="F109" s="366" t="s">
        <v>11</v>
      </c>
      <c r="G109" s="366" t="s">
        <v>11</v>
      </c>
      <c r="H109" s="366" t="s">
        <v>11</v>
      </c>
      <c r="I109" s="366" t="s">
        <v>11</v>
      </c>
      <c r="J109" s="366" t="s">
        <v>11</v>
      </c>
      <c r="K109" s="366" t="s">
        <v>11</v>
      </c>
      <c r="L109" s="366" t="s">
        <v>11</v>
      </c>
      <c r="M109" s="366" t="s">
        <v>11</v>
      </c>
      <c r="N109" s="366" t="s">
        <v>11</v>
      </c>
      <c r="O109" s="366" t="s">
        <v>11</v>
      </c>
      <c r="P109" s="367">
        <v>0.95833333333333337</v>
      </c>
      <c r="Q109" s="366">
        <f>C109-2</f>
        <v>46205</v>
      </c>
      <c r="R109" s="369" t="s">
        <v>307</v>
      </c>
      <c r="S109" s="58"/>
      <c r="T109" s="58"/>
      <c r="U109" s="58"/>
      <c r="V109" s="58"/>
      <c r="W109" s="58"/>
      <c r="X109" s="58"/>
      <c r="Y109" s="58"/>
      <c r="Z109" s="5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</row>
    <row r="110" spans="1:36" s="224" customFormat="1" ht="15" customHeight="1">
      <c r="A110" s="368" t="str">
        <f>IFERROR(IF(VLOOKUP('ONE JID'!A15,'ONE JID'!$A$9:$A$17,1,0)="","",VLOOKUP('ONE JID'!A15,'ONE JID'!$A$9:$A$17,1,0)),"")</f>
        <v xml:space="preserve">HMM GOODWILL </v>
      </c>
      <c r="B110" s="480" t="str">
        <f>IFERROR(IF(VLOOKUP('ONE JID'!B15,'ONE JID'!$B$9:$B$17,1,0)="","",VLOOKUP('ONE JID'!B15,'ONE JID'!$B$9:$B$17,1,0)),"")</f>
        <v>001N</v>
      </c>
      <c r="C110" s="998">
        <f t="shared" si="18"/>
        <v>46207</v>
      </c>
      <c r="D110" s="366" t="s">
        <v>11</v>
      </c>
      <c r="E110" s="364">
        <f>C110+11</f>
        <v>46218</v>
      </c>
      <c r="F110" s="364">
        <f>C110+10</f>
        <v>46217</v>
      </c>
      <c r="G110" s="364">
        <f>C110+8</f>
        <v>46215</v>
      </c>
      <c r="H110" s="364">
        <f>C110+7</f>
        <v>46214</v>
      </c>
      <c r="I110" s="366" t="s">
        <v>11</v>
      </c>
      <c r="J110" s="366" t="s">
        <v>11</v>
      </c>
      <c r="K110" s="366" t="s">
        <v>11</v>
      </c>
      <c r="L110" s="364">
        <f>C110+9</f>
        <v>46216</v>
      </c>
      <c r="M110" s="366" t="s">
        <v>11</v>
      </c>
      <c r="N110" s="364">
        <f>C110+7</f>
        <v>46214</v>
      </c>
      <c r="O110" s="366" t="s">
        <v>11</v>
      </c>
      <c r="P110" s="367">
        <v>0.58333333333333337</v>
      </c>
      <c r="Q110" s="366">
        <f>C110-2</f>
        <v>46205</v>
      </c>
      <c r="R110" s="369" t="s">
        <v>736</v>
      </c>
      <c r="S110" s="58"/>
      <c r="T110" s="58"/>
      <c r="U110" s="58"/>
      <c r="V110" s="58"/>
      <c r="W110" s="58"/>
      <c r="X110" s="58"/>
      <c r="Y110" s="58"/>
      <c r="Z110" s="5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</row>
    <row r="111" spans="1:36" s="224" customFormat="1" ht="15" customHeight="1">
      <c r="A111" s="368" t="str">
        <f>IF(VLOOKUP(INDEX(WH!$B$9:$K$48,MATCH(C111,WH!$K$9:$K$48,0),1),WH!$B$9:$K$48,5,0)=GENERAL!P111,INDEX(WH!$B$9:$K$48,MATCH(C111,WH!$K$9:$K$48,0),1),INDEX(WH!$B$9:$K$48,MATCH(C111,WH!$K$9:$K$48,0)+1,1))</f>
        <v>WAN HAI 288</v>
      </c>
      <c r="B111" s="480" t="str">
        <f>CONCATENATE(IF(VLOOKUP(INDEX(WH!$B$9:$K$48,MATCH(C111,WH!$K$9:$K$48,0),1),WH!$B$9:$K$48,5,0)=GENERAL!P111,INDEX(WH!$B$9:$K$48,MATCH(C111,WH!$K$9:$K$48,0),2),INDEX(WH!$B$9:$K$48,MATCH(C111,WH!$K$9:$K$48,0)+1,2)),TEXT(IF(VLOOKUP(INDEX(WH!$B$9:$K$48,MATCH(C111,WH!$K$9:$K$48,0),1),WH!$B$9:$K$48,5,0)=GENERAL!P111,INDEX(WH!$B$9:$K$48,MATCH(C111,WH!$K$9:$K$48,0),3),INDEX(WH!$B$9:$K$48,MATCH(C111,WH!$K$9:$K$48,0)+1,3)),"00#"))</f>
        <v>N110</v>
      </c>
      <c r="C111" s="998">
        <f t="shared" si="18"/>
        <v>46207</v>
      </c>
      <c r="D111" s="364">
        <f>C111+9</f>
        <v>46216</v>
      </c>
      <c r="E111" s="364">
        <f>C111+9</f>
        <v>46216</v>
      </c>
      <c r="F111" s="366">
        <f>C111+13</f>
        <v>46220</v>
      </c>
      <c r="G111" s="366">
        <f>C111+11</f>
        <v>46218</v>
      </c>
      <c r="H111" s="366">
        <f>C111+10</f>
        <v>46217</v>
      </c>
      <c r="I111" s="366">
        <f>C111+11</f>
        <v>46218</v>
      </c>
      <c r="J111" s="364">
        <f>C111+7</f>
        <v>46214</v>
      </c>
      <c r="K111" s="366" t="s">
        <v>11</v>
      </c>
      <c r="L111" s="366">
        <f>C111+14</f>
        <v>46221</v>
      </c>
      <c r="M111" s="366" t="s">
        <v>11</v>
      </c>
      <c r="N111" s="366" t="s">
        <v>11</v>
      </c>
      <c r="O111" s="366" t="s">
        <v>11</v>
      </c>
      <c r="P111" s="367">
        <v>0.75</v>
      </c>
      <c r="Q111" s="366">
        <f>C111-1</f>
        <v>46206</v>
      </c>
      <c r="R111" s="369" t="s">
        <v>757</v>
      </c>
      <c r="S111" s="497"/>
      <c r="T111" s="497"/>
      <c r="U111" s="497"/>
      <c r="V111" s="497"/>
      <c r="W111" s="497"/>
      <c r="X111" s="497"/>
      <c r="Y111" s="497"/>
      <c r="Z111" s="497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</row>
    <row r="112" spans="1:36" s="224" customFormat="1" ht="15" customHeight="1">
      <c r="A112" s="368" t="str">
        <f>IFERROR(IF(VLOOKUP(KMTC!A15,KMTC!$A$10:$A$15,1,0)="","",VLOOKUP(KMTC!A15,KMTC!$A$10:$A$15,1,0)),"")</f>
        <v/>
      </c>
      <c r="B112" s="480" t="str">
        <f>IFERROR(IF(VLOOKUP(KMTC!$B$15,KMTC!$B$10:$B$16,1,0)="","",VLOOKUP(KMTC!$B$15,KMTC!$B$10:$B$16,1,0)),"")</f>
        <v/>
      </c>
      <c r="C112" s="365">
        <f>$C$96+6</f>
        <v>46208</v>
      </c>
      <c r="D112" s="366" t="s">
        <v>11</v>
      </c>
      <c r="E112" s="366" t="s">
        <v>11</v>
      </c>
      <c r="F112" s="364">
        <f>C112+7</f>
        <v>46215</v>
      </c>
      <c r="G112" s="364">
        <f>C112+10</f>
        <v>46218</v>
      </c>
      <c r="H112" s="364">
        <f>C112+9</f>
        <v>46217</v>
      </c>
      <c r="I112" s="366" t="s">
        <v>11</v>
      </c>
      <c r="J112" s="366" t="s">
        <v>11</v>
      </c>
      <c r="K112" s="366" t="s">
        <v>11</v>
      </c>
      <c r="L112" s="366" t="s">
        <v>11</v>
      </c>
      <c r="M112" s="366" t="s">
        <v>11</v>
      </c>
      <c r="N112" s="366" t="s">
        <v>11</v>
      </c>
      <c r="O112" s="366" t="s">
        <v>11</v>
      </c>
      <c r="P112" s="367">
        <v>4.1666666666666664E-2</v>
      </c>
      <c r="Q112" s="366">
        <f>C112-1</f>
        <v>46207</v>
      </c>
      <c r="R112" s="369" t="s">
        <v>16</v>
      </c>
      <c r="S112" s="58"/>
      <c r="T112" s="58"/>
      <c r="U112" s="58"/>
      <c r="V112" s="58"/>
      <c r="W112" s="58"/>
      <c r="X112" s="58"/>
      <c r="Y112" s="58"/>
      <c r="Z112" s="5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</row>
    <row r="113" spans="1:36" s="224" customFormat="1" ht="15" customHeight="1" thickBot="1">
      <c r="A113" s="413"/>
      <c r="B113" s="481"/>
      <c r="C113" s="414">
        <f>C112+1</f>
        <v>46209</v>
      </c>
      <c r="D113" s="415">
        <f>C113+7</f>
        <v>46216</v>
      </c>
      <c r="E113" s="415">
        <f>C113+8</f>
        <v>46217</v>
      </c>
      <c r="F113" s="416" t="s">
        <v>11</v>
      </c>
      <c r="G113" s="416" t="s">
        <v>11</v>
      </c>
      <c r="H113" s="416" t="s">
        <v>11</v>
      </c>
      <c r="I113" s="415">
        <f>C113+10</f>
        <v>46219</v>
      </c>
      <c r="J113" s="416" t="s">
        <v>11</v>
      </c>
      <c r="K113" s="416" t="s">
        <v>11</v>
      </c>
      <c r="L113" s="416" t="s">
        <v>11</v>
      </c>
      <c r="M113" s="416" t="s">
        <v>11</v>
      </c>
      <c r="N113" s="416" t="s">
        <v>11</v>
      </c>
      <c r="O113" s="416" t="s">
        <v>11</v>
      </c>
      <c r="P113" s="417">
        <v>0.99930555555555556</v>
      </c>
      <c r="Q113" s="416">
        <f>C113-2</f>
        <v>46207</v>
      </c>
      <c r="R113" s="418" t="s">
        <v>17</v>
      </c>
      <c r="S113" s="497"/>
      <c r="T113" s="497"/>
      <c r="U113" s="497"/>
      <c r="V113" s="497"/>
      <c r="W113" s="497"/>
      <c r="X113" s="497"/>
      <c r="Y113" s="497"/>
      <c r="Z113" s="497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</row>
    <row r="114" spans="1:36" s="497" customFormat="1" ht="15" customHeight="1">
      <c r="A114" s="638" t="str">
        <f>INDEX(WH!$B$9:$K$48,MATCH(C114,WH!$K$9:$K$48,0),1)</f>
        <v>WAN HAI 358</v>
      </c>
      <c r="B114" s="639" t="str">
        <f>CONCATENATE(IF(VLOOKUP(INDEX(WH!$B$9:$K$48,MATCH(C114,WH!$K$9:$K$48,0),1),WH!$B$9:$K$48,10,0)=GENERAL!C114,INDEX(WH!$B$9:$K$48,MATCH(C114,WH!$K$9:$K$48,0),2),INDEX(WH!$B$9:$K$48,MATCH(C114,WH!$K$9:$K$48,0)+1,2)),TEXT(IF(VLOOKUP(INDEX(WH!$B$9:$K$48,MATCH(C114,WH!$K$9:$K$48,0),1),WH!$B$9:$K$48,5,0)=GENERAL!P114,INDEX(WH!$B$9:$K$48,MATCH(C114,WH!$K$9:$K$48,0),3),INDEX(WH!$B$9:$K$48,MATCH(C114,WH!$K$9:$K$48,0)+1,3)),"00#"))</f>
        <v>N032</v>
      </c>
      <c r="C114" s="640">
        <f>$C$96+7</f>
        <v>46209</v>
      </c>
      <c r="D114" s="366">
        <f>C114+7</f>
        <v>46216</v>
      </c>
      <c r="E114" s="366">
        <f>C114+8</f>
        <v>46217</v>
      </c>
      <c r="F114" s="366">
        <f>C114+10</f>
        <v>46219</v>
      </c>
      <c r="G114" s="364">
        <f>C114+10</f>
        <v>46219</v>
      </c>
      <c r="H114" s="364">
        <f>C114+11</f>
        <v>46220</v>
      </c>
      <c r="I114" s="366" t="s">
        <v>11</v>
      </c>
      <c r="J114" s="366" t="s">
        <v>11</v>
      </c>
      <c r="K114" s="366" t="s">
        <v>11</v>
      </c>
      <c r="L114" s="366" t="s">
        <v>11</v>
      </c>
      <c r="M114" s="366" t="s">
        <v>11</v>
      </c>
      <c r="N114" s="366" t="s">
        <v>11</v>
      </c>
      <c r="O114" s="366" t="s">
        <v>11</v>
      </c>
      <c r="P114" s="367">
        <v>0.70833333333333337</v>
      </c>
      <c r="Q114" s="366">
        <f>C114-2</f>
        <v>46207</v>
      </c>
      <c r="R114" s="369" t="s">
        <v>755</v>
      </c>
      <c r="S114" s="58"/>
      <c r="T114" s="58"/>
      <c r="U114" s="58"/>
      <c r="V114" s="58"/>
      <c r="W114" s="58"/>
      <c r="X114" s="58"/>
      <c r="Y114" s="58"/>
      <c r="Z114" s="58"/>
      <c r="AA114" s="498"/>
      <c r="AB114" s="498"/>
      <c r="AC114" s="498"/>
      <c r="AD114" s="498"/>
      <c r="AE114" s="498"/>
      <c r="AF114" s="498"/>
      <c r="AG114" s="498"/>
      <c r="AH114" s="498"/>
      <c r="AI114" s="498"/>
      <c r="AJ114" s="498"/>
    </row>
    <row r="115" spans="1:36" s="497" customFormat="1" ht="15" customHeight="1">
      <c r="A115" s="524" t="str">
        <f>IFERROR(INDEX(EVR!$A$9:$A$18,MATCH(GENERAL!C115,EVR!$C$9:$C$18,0),1),"")</f>
        <v>EVER WARM</v>
      </c>
      <c r="B115" s="480" t="str">
        <f>IFERROR(IF(VLOOKUP(A115, EVR!$A$9:$B$18, 2, 0)=0, "", VLOOKUP(A115, EVR!$A$9:$B$18, 2, 0)), "")</f>
        <v>1742-011N</v>
      </c>
      <c r="C115" s="365">
        <f t="shared" ref="C115:C120" si="19">$C$114+2</f>
        <v>46211</v>
      </c>
      <c r="D115" s="366" t="s">
        <v>11</v>
      </c>
      <c r="E115" s="366" t="s">
        <v>11</v>
      </c>
      <c r="F115" s="364">
        <f>C115+11</f>
        <v>46222</v>
      </c>
      <c r="G115" s="364">
        <f>C115+9</f>
        <v>46220</v>
      </c>
      <c r="H115" s="364">
        <f>C115+8</f>
        <v>46219</v>
      </c>
      <c r="I115" s="366" t="s">
        <v>11</v>
      </c>
      <c r="J115" s="366" t="s">
        <v>11</v>
      </c>
      <c r="K115" s="366" t="s">
        <v>11</v>
      </c>
      <c r="L115" s="364">
        <f>C115+10</f>
        <v>46221</v>
      </c>
      <c r="M115" s="366" t="s">
        <v>11</v>
      </c>
      <c r="N115" s="366" t="s">
        <v>11</v>
      </c>
      <c r="O115" s="364">
        <f>C115+10</f>
        <v>46221</v>
      </c>
      <c r="P115" s="367">
        <v>0.70833333333333337</v>
      </c>
      <c r="Q115" s="366">
        <f>C115-1</f>
        <v>46210</v>
      </c>
      <c r="R115" s="369" t="s">
        <v>135</v>
      </c>
      <c r="AA115" s="498"/>
      <c r="AB115" s="498"/>
      <c r="AC115" s="498"/>
      <c r="AD115" s="498"/>
      <c r="AE115" s="498"/>
      <c r="AF115" s="498"/>
      <c r="AG115" s="498"/>
      <c r="AH115" s="498"/>
      <c r="AI115" s="498"/>
      <c r="AJ115" s="498"/>
    </row>
    <row r="116" spans="1:36" s="497" customFormat="1" ht="15" customHeight="1">
      <c r="A116" s="368" t="str">
        <f>IFERROR(INDEX(EVR!$A$25:$A$34,MATCH(GENERAL!C116,EVR!$C$25:$C$34,0),1),"")</f>
        <v>EVER CENTER</v>
      </c>
      <c r="B116" s="480" t="str">
        <f>IFERROR(IF(VLOOKUP(A116, EVR!$A$25:$B$34, 2, 0)=0, "", VLOOKUP(A116, EVR!$A$25:$B$34, 2, 0)), "")</f>
        <v>0372-082N</v>
      </c>
      <c r="C116" s="365">
        <f t="shared" si="19"/>
        <v>46211</v>
      </c>
      <c r="D116" s="364">
        <f>C116+8</f>
        <v>46219</v>
      </c>
      <c r="E116" s="364">
        <f>C116+8</f>
        <v>46219</v>
      </c>
      <c r="F116" s="364" t="s">
        <v>11</v>
      </c>
      <c r="G116" s="364" t="s">
        <v>11</v>
      </c>
      <c r="H116" s="364" t="s">
        <v>11</v>
      </c>
      <c r="I116" s="366" t="s">
        <v>11</v>
      </c>
      <c r="J116" s="364">
        <f>C116+11</f>
        <v>46222</v>
      </c>
      <c r="K116" s="366" t="s">
        <v>11</v>
      </c>
      <c r="L116" s="364" t="s">
        <v>11</v>
      </c>
      <c r="M116" s="366" t="s">
        <v>11</v>
      </c>
      <c r="N116" s="366" t="s">
        <v>11</v>
      </c>
      <c r="O116" s="366" t="s">
        <v>11</v>
      </c>
      <c r="P116" s="367">
        <v>0.125</v>
      </c>
      <c r="Q116" s="366">
        <f>C116</f>
        <v>46211</v>
      </c>
      <c r="R116" s="369" t="s">
        <v>135</v>
      </c>
      <c r="AA116" s="498"/>
      <c r="AB116" s="498"/>
      <c r="AC116" s="498"/>
      <c r="AD116" s="498"/>
      <c r="AE116" s="498"/>
      <c r="AF116" s="498"/>
      <c r="AG116" s="498"/>
      <c r="AH116" s="498"/>
      <c r="AI116" s="498"/>
      <c r="AJ116" s="498"/>
    </row>
    <row r="117" spans="1:36" s="497" customFormat="1" ht="15" customHeight="1">
      <c r="A117" s="368" t="str">
        <f>IFERROR(INDEX('KMTC 1'!$B$10:$B$49,MATCH(C117,'KMTC 1'!$D$10:$D$49,0),1),"")</f>
        <v/>
      </c>
      <c r="B117" s="480" t="str">
        <f>IFERROR(IF(VLOOKUP(A117, 'KMTC 1'!$B$10:$C$49, 2, 0)=0, "", VLOOKUP(A117, 'KMTC 1'!$B$10:$C$49, 2, 0)), "")</f>
        <v/>
      </c>
      <c r="C117" s="365">
        <f t="shared" si="19"/>
        <v>46211</v>
      </c>
      <c r="D117" s="366" t="s">
        <v>11</v>
      </c>
      <c r="E117" s="366" t="s">
        <v>11</v>
      </c>
      <c r="F117" s="366" t="s">
        <v>11</v>
      </c>
      <c r="G117" s="366" t="s">
        <v>11</v>
      </c>
      <c r="H117" s="366" t="s">
        <v>11</v>
      </c>
      <c r="I117" s="366" t="s">
        <v>11</v>
      </c>
      <c r="J117" s="366" t="s">
        <v>11</v>
      </c>
      <c r="K117" s="366">
        <f>C117+15</f>
        <v>46226</v>
      </c>
      <c r="L117" s="366" t="s">
        <v>11</v>
      </c>
      <c r="M117" s="366">
        <f>C117+15</f>
        <v>46226</v>
      </c>
      <c r="N117" s="366" t="s">
        <v>11</v>
      </c>
      <c r="O117" s="366" t="s">
        <v>11</v>
      </c>
      <c r="P117" s="367">
        <v>0.83333333333333337</v>
      </c>
      <c r="Q117" s="366">
        <f t="shared" ref="Q117:Q124" si="20">C117-1</f>
        <v>46210</v>
      </c>
      <c r="R117" s="369" t="s">
        <v>16</v>
      </c>
      <c r="AA117" s="498"/>
      <c r="AB117" s="498"/>
      <c r="AC117" s="498"/>
      <c r="AD117" s="498"/>
      <c r="AE117" s="498"/>
      <c r="AF117" s="498"/>
      <c r="AG117" s="498"/>
      <c r="AH117" s="498"/>
      <c r="AI117" s="498"/>
      <c r="AJ117" s="498"/>
    </row>
    <row r="118" spans="1:36" s="497" customFormat="1" ht="15" customHeight="1">
      <c r="A118" s="368" t="str">
        <f>IFERROR(INDEX('ONE JID'!$A$9:$A$17,MATCH(GENERAL!C118,'ONE JID'!$C$9:$C$17,0),1),"")</f>
        <v xml:space="preserve">HMM GOODWILL </v>
      </c>
      <c r="B118" s="480" t="str">
        <f>IFERROR(IF(VLOOKUP(A118, 'ONE JID'!$A$9:$B$17, 2, 0)=0, "", VLOOKUP(A118, 'ONE JID'!$A$9:$B$17, 2, 0)), "")</f>
        <v>001N</v>
      </c>
      <c r="C118" s="365">
        <f t="shared" si="19"/>
        <v>46211</v>
      </c>
      <c r="D118" s="366" t="s">
        <v>11</v>
      </c>
      <c r="E118" s="364">
        <f>C118+8</f>
        <v>46219</v>
      </c>
      <c r="F118" s="364">
        <f>C118+14</f>
        <v>46225</v>
      </c>
      <c r="G118" s="366">
        <f>C118+11</f>
        <v>46222</v>
      </c>
      <c r="H118" s="366">
        <f>C118+10</f>
        <v>46221</v>
      </c>
      <c r="I118" s="366" t="s">
        <v>11</v>
      </c>
      <c r="J118" s="366" t="s">
        <v>11</v>
      </c>
      <c r="K118" s="366" t="s">
        <v>11</v>
      </c>
      <c r="L118" s="366">
        <f>C118+12</f>
        <v>46223</v>
      </c>
      <c r="M118" s="366" t="s">
        <v>11</v>
      </c>
      <c r="N118" s="366" t="s">
        <v>11</v>
      </c>
      <c r="O118" s="364">
        <f>C118+13</f>
        <v>46224</v>
      </c>
      <c r="P118" s="367">
        <v>0.25</v>
      </c>
      <c r="Q118" s="366">
        <f t="shared" si="20"/>
        <v>46210</v>
      </c>
      <c r="R118" s="369" t="s">
        <v>792</v>
      </c>
      <c r="AA118" s="498"/>
      <c r="AB118" s="498"/>
      <c r="AC118" s="498"/>
      <c r="AD118" s="498"/>
      <c r="AE118" s="498"/>
      <c r="AF118" s="498"/>
      <c r="AG118" s="498"/>
      <c r="AH118" s="498"/>
      <c r="AI118" s="498"/>
      <c r="AJ118" s="498"/>
    </row>
    <row r="119" spans="1:36" s="497" customFormat="1" ht="15" customHeight="1">
      <c r="A119" s="368" t="str">
        <f>IFERROR(INDEX(SITC!$A$28:$A$34,MATCH(GENERAL!C119,SITC!$C$28:$C$34,0),1),"")</f>
        <v>SITC XINGDE</v>
      </c>
      <c r="B119" s="480" t="str">
        <f>IFERROR(IF(VLOOKUP(A119,SITC!$A$28:$B$34, 2, 0)=0, "", VLOOKUP(A119, SITC!$A$28:$B$34, 2, 0)), "")</f>
        <v>2613N</v>
      </c>
      <c r="C119" s="365">
        <f t="shared" si="19"/>
        <v>46211</v>
      </c>
      <c r="D119" s="366" t="s">
        <v>11</v>
      </c>
      <c r="E119" s="366" t="s">
        <v>11</v>
      </c>
      <c r="F119" s="364">
        <f>C119+11</f>
        <v>46222</v>
      </c>
      <c r="G119" s="366">
        <f>C119+9</f>
        <v>46220</v>
      </c>
      <c r="H119" s="366" t="s">
        <v>11</v>
      </c>
      <c r="I119" s="366" t="s">
        <v>11</v>
      </c>
      <c r="J119" s="366" t="s">
        <v>11</v>
      </c>
      <c r="K119" s="366" t="s">
        <v>11</v>
      </c>
      <c r="L119" s="366" t="s">
        <v>11</v>
      </c>
      <c r="M119" s="366" t="s">
        <v>11</v>
      </c>
      <c r="N119" s="366" t="s">
        <v>11</v>
      </c>
      <c r="O119" s="366" t="s">
        <v>11</v>
      </c>
      <c r="P119" s="367">
        <v>0.70833333333333337</v>
      </c>
      <c r="Q119" s="366">
        <f t="shared" si="20"/>
        <v>46210</v>
      </c>
      <c r="R119" s="369" t="s">
        <v>750</v>
      </c>
      <c r="AA119" s="498"/>
      <c r="AB119" s="498"/>
      <c r="AC119" s="498"/>
      <c r="AD119" s="498"/>
      <c r="AE119" s="498"/>
      <c r="AF119" s="498"/>
      <c r="AG119" s="498"/>
      <c r="AH119" s="498"/>
      <c r="AI119" s="498"/>
      <c r="AJ119" s="498"/>
    </row>
    <row r="120" spans="1:36" s="497" customFormat="1" ht="15" customHeight="1">
      <c r="A120" s="368" t="str">
        <f>IFERROR(INDEX(SITC!$A$46:$A$52,MATCH(C120,SITC!$C$46:$C$52,0),1),"")</f>
        <v>ASL TAIPEI</v>
      </c>
      <c r="B120" s="480" t="str">
        <f>IFERROR(VLOOKUP(A120,SITC!$A$46:$C$52,2, 0),"")</f>
        <v>2621N</v>
      </c>
      <c r="C120" s="365">
        <f t="shared" si="19"/>
        <v>46211</v>
      </c>
      <c r="D120" s="999">
        <f>C120+8</f>
        <v>46219</v>
      </c>
      <c r="E120" s="999">
        <f>C120+9</f>
        <v>46220</v>
      </c>
      <c r="F120" s="366" t="s">
        <v>11</v>
      </c>
      <c r="G120" s="366" t="s">
        <v>11</v>
      </c>
      <c r="H120" s="366" t="s">
        <v>11</v>
      </c>
      <c r="I120" s="366" t="s">
        <v>11</v>
      </c>
      <c r="J120" s="366">
        <f>C120+7</f>
        <v>46218</v>
      </c>
      <c r="K120" s="366" t="s">
        <v>11</v>
      </c>
      <c r="L120" s="366" t="s">
        <v>11</v>
      </c>
      <c r="M120" s="366" t="s">
        <v>11</v>
      </c>
      <c r="N120" s="366" t="s">
        <v>11</v>
      </c>
      <c r="O120" s="366" t="s">
        <v>11</v>
      </c>
      <c r="P120" s="1000">
        <v>0.5</v>
      </c>
      <c r="Q120" s="999">
        <f t="shared" si="20"/>
        <v>46210</v>
      </c>
      <c r="R120" s="369" t="s">
        <v>751</v>
      </c>
      <c r="AA120" s="498"/>
      <c r="AB120" s="498"/>
      <c r="AC120" s="498"/>
      <c r="AD120" s="498"/>
      <c r="AE120" s="498"/>
      <c r="AF120" s="498"/>
      <c r="AG120" s="498"/>
      <c r="AH120" s="498"/>
      <c r="AI120" s="498"/>
      <c r="AJ120" s="498"/>
    </row>
    <row r="121" spans="1:36" s="497" customFormat="1" ht="15" customHeight="1">
      <c r="A121" s="368" t="str">
        <f>IFERROR(INDEX(TSL!$A$10:$A$23,MATCH(C121,TSL!$C$10:$C$23,0),1),"")</f>
        <v>YM CERTAINTY</v>
      </c>
      <c r="B121" s="480" t="str">
        <f>IFERROR(IF(VLOOKUP(A121, TSL!$A$10:$B$23, 2, 0)=0, "", VLOOKUP(A121, TSL!$A$10:$B$23, 2, 0)), "")</f>
        <v>083N</v>
      </c>
      <c r="C121" s="501">
        <f>C114+2</f>
        <v>46211</v>
      </c>
      <c r="D121" s="366" t="s">
        <v>11</v>
      </c>
      <c r="E121" s="366" t="s">
        <v>11</v>
      </c>
      <c r="F121" s="366" t="s">
        <v>11</v>
      </c>
      <c r="G121" s="366" t="s">
        <v>11</v>
      </c>
      <c r="H121" s="366" t="s">
        <v>11</v>
      </c>
      <c r="I121" s="366">
        <f>C121+9</f>
        <v>46220</v>
      </c>
      <c r="J121" s="502">
        <f>C121+8</f>
        <v>46219</v>
      </c>
      <c r="K121" s="366" t="s">
        <v>11</v>
      </c>
      <c r="L121" s="366" t="s">
        <v>11</v>
      </c>
      <c r="M121" s="366" t="s">
        <v>11</v>
      </c>
      <c r="N121" s="366" t="s">
        <v>11</v>
      </c>
      <c r="O121" s="366" t="s">
        <v>11</v>
      </c>
      <c r="P121" s="503">
        <v>0.20833333333333334</v>
      </c>
      <c r="Q121" s="502">
        <f>C121+1</f>
        <v>46212</v>
      </c>
      <c r="R121" s="504" t="s">
        <v>17</v>
      </c>
      <c r="AA121" s="498"/>
      <c r="AB121" s="498"/>
      <c r="AC121" s="498"/>
      <c r="AD121" s="498"/>
      <c r="AE121" s="498"/>
      <c r="AF121" s="498"/>
      <c r="AG121" s="498"/>
      <c r="AH121" s="498"/>
      <c r="AI121" s="498"/>
      <c r="AJ121" s="498"/>
    </row>
    <row r="122" spans="1:36" s="423" customFormat="1" ht="15" customHeight="1">
      <c r="A122" s="368" t="str">
        <f>IFERROR(INDEX(CNC!$A$11:$A$20,MATCH(C122,CNC!$C$11:$C$20,0),1),"")</f>
        <v>WILLIAM</v>
      </c>
      <c r="B122" s="480" t="str">
        <f>IFERROR(IF(VLOOKUP(A122, CNC!$A$11:$B$20, 2, 0)=0, "", VLOOKUP(A122, CNC!$A$11:$B$20, 2, 0)), "")</f>
        <v>0CG78N1NC</v>
      </c>
      <c r="C122" s="365">
        <f>$C$114+3</f>
        <v>46212</v>
      </c>
      <c r="D122" s="364" t="s">
        <v>11</v>
      </c>
      <c r="E122" s="364">
        <f>C122+9</f>
        <v>46221</v>
      </c>
      <c r="F122" s="489">
        <f>C122+8</f>
        <v>46220</v>
      </c>
      <c r="G122" s="489">
        <f>C122+7</f>
        <v>46219</v>
      </c>
      <c r="H122" s="489">
        <f>C122+6</f>
        <v>46218</v>
      </c>
      <c r="I122" s="502" t="s">
        <v>11</v>
      </c>
      <c r="J122" s="502" t="s">
        <v>11</v>
      </c>
      <c r="K122" s="502" t="s">
        <v>11</v>
      </c>
      <c r="L122" s="502" t="s">
        <v>11</v>
      </c>
      <c r="M122" s="502" t="s">
        <v>11</v>
      </c>
      <c r="N122" s="502" t="s">
        <v>11</v>
      </c>
      <c r="O122" s="502" t="s">
        <v>11</v>
      </c>
      <c r="P122" s="503">
        <v>0.66666666666666663</v>
      </c>
      <c r="Q122" s="366">
        <f t="shared" si="20"/>
        <v>46211</v>
      </c>
      <c r="R122" s="504" t="s">
        <v>252</v>
      </c>
      <c r="S122" s="497"/>
      <c r="T122" s="497"/>
      <c r="U122" s="497"/>
      <c r="V122" s="497"/>
      <c r="W122" s="497"/>
      <c r="X122" s="497"/>
      <c r="Y122" s="497"/>
      <c r="Z122" s="497"/>
      <c r="AA122" s="421"/>
      <c r="AB122" s="421"/>
      <c r="AC122" s="421"/>
      <c r="AD122" s="421"/>
      <c r="AE122" s="421"/>
      <c r="AF122" s="421"/>
      <c r="AG122" s="421"/>
      <c r="AH122" s="421"/>
      <c r="AI122" s="421"/>
      <c r="AJ122" s="421"/>
    </row>
    <row r="123" spans="1:36" s="497" customFormat="1" ht="15" customHeight="1">
      <c r="A123" s="368" t="str">
        <f>IFERROR(INDEX(CNC!$A$31:$A$40,MATCH(C123,CNC!$C$31:$C$40,0),1),"")</f>
        <v>SHUN LONG</v>
      </c>
      <c r="B123" s="480" t="str">
        <f>IFERROR(IF(VLOOKUP(A123, CNC!$A$31:$B$40, 2, 0)=0, "", VLOOKUP(A123, CNC!$A$31:$B$40, 2, 0)), "")</f>
        <v>0QIOAN1NC</v>
      </c>
      <c r="C123" s="998">
        <f>$C$114+4</f>
        <v>46213</v>
      </c>
      <c r="D123" s="366" t="s">
        <v>11</v>
      </c>
      <c r="E123" s="366" t="s">
        <v>11</v>
      </c>
      <c r="F123" s="489">
        <f>C123+11</f>
        <v>46224</v>
      </c>
      <c r="G123" s="489">
        <f>C123+10</f>
        <v>46223</v>
      </c>
      <c r="H123" s="489">
        <f>C123+9</f>
        <v>46222</v>
      </c>
      <c r="I123" s="502" t="s">
        <v>11</v>
      </c>
      <c r="J123" s="502" t="s">
        <v>11</v>
      </c>
      <c r="K123" s="502" t="s">
        <v>11</v>
      </c>
      <c r="L123" s="502" t="s">
        <v>11</v>
      </c>
      <c r="M123" s="502" t="s">
        <v>11</v>
      </c>
      <c r="N123" s="502" t="s">
        <v>11</v>
      </c>
      <c r="O123" s="502" t="s">
        <v>11</v>
      </c>
      <c r="P123" s="503">
        <v>0.125</v>
      </c>
      <c r="Q123" s="502">
        <f t="shared" si="20"/>
        <v>46212</v>
      </c>
      <c r="R123" s="504" t="s">
        <v>252</v>
      </c>
      <c r="AA123" s="498"/>
      <c r="AB123" s="498"/>
      <c r="AC123" s="498"/>
      <c r="AD123" s="498"/>
      <c r="AE123" s="498"/>
      <c r="AF123" s="498"/>
      <c r="AG123" s="498"/>
      <c r="AH123" s="498"/>
      <c r="AI123" s="498"/>
      <c r="AJ123" s="498"/>
    </row>
    <row r="124" spans="1:36" s="497" customFormat="1" ht="15" customHeight="1">
      <c r="A124" s="368" t="str">
        <f>IFERROR(INDEX(SSJ!$A$10:$A$35,MATCH($C$16,SSJ!$F$10:$F$35,0),1),"")</f>
        <v>KOTA NAZAR</v>
      </c>
      <c r="B124" s="480" t="str">
        <f>IFERROR(IF(VLOOKUP(A124, SSJ!$A$10:$F$35, 2, 0)=0, "", VLOOKUP(A124, SSJ!$A$10:$F$35, 2, 0)), "")</f>
        <v>2621N</v>
      </c>
      <c r="C124" s="998">
        <f t="shared" ref="C124:C129" si="21">$C$114+5</f>
        <v>46214</v>
      </c>
      <c r="D124" s="366">
        <f>C124+7</f>
        <v>46221</v>
      </c>
      <c r="E124" s="366">
        <f>C124+8</f>
        <v>46222</v>
      </c>
      <c r="F124" s="366" t="s">
        <v>11</v>
      </c>
      <c r="G124" s="366" t="s">
        <v>11</v>
      </c>
      <c r="H124" s="366" t="s">
        <v>11</v>
      </c>
      <c r="I124" s="366" t="s">
        <v>11</v>
      </c>
      <c r="J124" s="366" t="s">
        <v>11</v>
      </c>
      <c r="K124" s="366" t="s">
        <v>11</v>
      </c>
      <c r="L124" s="366" t="s">
        <v>11</v>
      </c>
      <c r="M124" s="366" t="s">
        <v>11</v>
      </c>
      <c r="N124" s="366" t="s">
        <v>11</v>
      </c>
      <c r="O124" s="366" t="s">
        <v>11</v>
      </c>
      <c r="P124" s="1000">
        <v>0.125</v>
      </c>
      <c r="Q124" s="999">
        <f t="shared" si="20"/>
        <v>46213</v>
      </c>
      <c r="R124" s="1001" t="s">
        <v>830</v>
      </c>
      <c r="AA124" s="498"/>
      <c r="AB124" s="498"/>
      <c r="AC124" s="498"/>
      <c r="AD124" s="498"/>
      <c r="AE124" s="498"/>
      <c r="AF124" s="498"/>
      <c r="AG124" s="498"/>
      <c r="AH124" s="498"/>
      <c r="AI124" s="498"/>
      <c r="AJ124" s="498"/>
    </row>
    <row r="125" spans="1:36" s="497" customFormat="1" ht="15" customHeight="1">
      <c r="A125" s="368" t="str">
        <f>IFERROR(INDEX('ONE JTI'!$A$9:$A$16,MATCH(GENERAL!C125,'ONE JTI'!$C$9:$C$16,0),1),"")</f>
        <v xml:space="preserve">NYK CONSTELLATION </v>
      </c>
      <c r="B125" s="480" t="str">
        <f>IFERROR(IF(VLOOKUP(A125, 'ONE JTI'!$A$9:$B$19, 2, 0)=0, "", VLOOKUP(A125, 'ONE JTI'!$A$9:$B$19, 2, 0)), "")</f>
        <v>0111E</v>
      </c>
      <c r="C125" s="998">
        <f t="shared" si="21"/>
        <v>46214</v>
      </c>
      <c r="D125" s="366">
        <f>C125+7</f>
        <v>46221</v>
      </c>
      <c r="E125" s="366">
        <f>C125+14</f>
        <v>46228</v>
      </c>
      <c r="F125" s="366">
        <f>C125+11</f>
        <v>46225</v>
      </c>
      <c r="G125" s="364">
        <f>C125+9</f>
        <v>46223</v>
      </c>
      <c r="H125" s="364">
        <f>C125+7</f>
        <v>46221</v>
      </c>
      <c r="I125" s="366" t="s">
        <v>11</v>
      </c>
      <c r="J125" s="366" t="s">
        <v>11</v>
      </c>
      <c r="K125" s="366" t="s">
        <v>11</v>
      </c>
      <c r="L125" s="364">
        <f>C125+9</f>
        <v>46223</v>
      </c>
      <c r="M125" s="366" t="s">
        <v>11</v>
      </c>
      <c r="N125" s="366" t="s">
        <v>11</v>
      </c>
      <c r="O125" s="366" t="s">
        <v>11</v>
      </c>
      <c r="P125" s="367">
        <v>0.91666666666666663</v>
      </c>
      <c r="Q125" s="366">
        <f>C125-2</f>
        <v>46212</v>
      </c>
      <c r="R125" s="369" t="s">
        <v>749</v>
      </c>
      <c r="AA125" s="498"/>
      <c r="AB125" s="498"/>
      <c r="AC125" s="498"/>
      <c r="AD125" s="498"/>
      <c r="AE125" s="498"/>
      <c r="AF125" s="498"/>
      <c r="AG125" s="498"/>
      <c r="AH125" s="498"/>
      <c r="AI125" s="498"/>
      <c r="AJ125" s="498"/>
    </row>
    <row r="126" spans="1:36" s="497" customFormat="1" ht="15" customHeight="1">
      <c r="A126" s="368" t="str">
        <f>IF(VLOOKUP(INDEX(WH!$B$9:$K$48,MATCH(C126,WH!$K$9:$K$48,0),1),WH!$B$9:$K$48,5,0)=GENERAL!P126,INDEX(WH!$B$9:$K$48,MATCH(C126,WH!$K$9:$K$48,0),1),INDEX(WH!$B$9:$K$48,MATCH(C126,WH!$K$9:$K$48,0)+1,1))</f>
        <v>WAN HAI 325</v>
      </c>
      <c r="B126" s="480" t="str">
        <f>CONCATENATE(IF(VLOOKUP(INDEX(WH!$B$9:$K$48,MATCH(C126,WH!$K$9:$K$48,0),1),WH!$B$9:$K$48,5,0)=GENERAL!P126,INDEX(WH!$B$9:$K$48,MATCH(C126,WH!$K$9:$K$48,0),2),INDEX(WH!$B$9:$K$48,MATCH(C126,WH!$K$9:$K$48,0)+1,2)),TEXT(IF(VLOOKUP(INDEX(WH!$B$9:$K$48,MATCH(C126,WH!$K$9:$K$48,0),1),WH!$B$9:$K$48,5,0)=GENERAL!P126,INDEX(WH!$B$9:$K$48,MATCH(C126,WH!$K$9:$K$48,0),3),INDEX(WH!$B$9:$K$48,MATCH(C126,WH!$K$9:$K$48,0)+1,3)),"00#"))</f>
        <v>N060</v>
      </c>
      <c r="C126" s="998">
        <f t="shared" si="21"/>
        <v>46214</v>
      </c>
      <c r="D126" s="366" t="s">
        <v>11</v>
      </c>
      <c r="E126" s="366" t="s">
        <v>11</v>
      </c>
      <c r="F126" s="366" t="s">
        <v>11</v>
      </c>
      <c r="G126" s="366" t="s">
        <v>11</v>
      </c>
      <c r="H126" s="366">
        <f>C126+9</f>
        <v>46223</v>
      </c>
      <c r="I126" s="366" t="s">
        <v>11</v>
      </c>
      <c r="J126" s="366" t="s">
        <v>11</v>
      </c>
      <c r="K126" s="366" t="s">
        <v>11</v>
      </c>
      <c r="L126" s="366" t="s">
        <v>11</v>
      </c>
      <c r="M126" s="366" t="s">
        <v>11</v>
      </c>
      <c r="N126" s="366" t="s">
        <v>11</v>
      </c>
      <c r="O126" s="366">
        <f>C126+10</f>
        <v>46224</v>
      </c>
      <c r="P126" s="367">
        <v>0.375</v>
      </c>
      <c r="Q126" s="366">
        <f>C126</f>
        <v>46214</v>
      </c>
      <c r="R126" s="369" t="s">
        <v>756</v>
      </c>
      <c r="AA126" s="498"/>
      <c r="AB126" s="498"/>
      <c r="AC126" s="498"/>
      <c r="AD126" s="498"/>
      <c r="AE126" s="498"/>
      <c r="AF126" s="498"/>
      <c r="AG126" s="498"/>
      <c r="AH126" s="498"/>
      <c r="AI126" s="498"/>
      <c r="AJ126" s="498"/>
    </row>
    <row r="127" spans="1:36" s="497" customFormat="1" ht="15" customHeight="1">
      <c r="A127" s="368" t="str">
        <f>IFERROR(IF(VLOOKUP('SINOTRANS ( ORIMAS)'!A17,'SINOTRANS ( ORIMAS)'!$A$11:$A$17,1,0)="","",VLOOKUP('SINOTRANS ( ORIMAS)'!$A$17,'SINOTRANS ( ORIMAS)'!$A$11:$A$17,1,0)),"")</f>
        <v>KOTA NAZAR</v>
      </c>
      <c r="B127" s="480" t="str">
        <f>IFERROR(IF(VLOOKUP('SINOTRANS ( ORIMAS)'!B17,'SINOTRANS ( ORIMAS)'!$B$11:$B$17,1,0)="","",VLOOKUP('SINOTRANS ( ORIMAS)'!B17,'SINOTRANS ( ORIMAS)'!$B$11:$B$17,1,0)),"")</f>
        <v xml:space="preserve"> 2627N</v>
      </c>
      <c r="C127" s="998">
        <f t="shared" si="21"/>
        <v>46214</v>
      </c>
      <c r="D127" s="364">
        <f>C127+9</f>
        <v>46223</v>
      </c>
      <c r="E127" s="364">
        <f>C127+10</f>
        <v>46224</v>
      </c>
      <c r="F127" s="366" t="s">
        <v>11</v>
      </c>
      <c r="G127" s="366" t="s">
        <v>11</v>
      </c>
      <c r="H127" s="366" t="s">
        <v>11</v>
      </c>
      <c r="I127" s="366" t="s">
        <v>11</v>
      </c>
      <c r="J127" s="366" t="s">
        <v>11</v>
      </c>
      <c r="K127" s="366" t="s">
        <v>11</v>
      </c>
      <c r="L127" s="366" t="s">
        <v>11</v>
      </c>
      <c r="M127" s="366" t="s">
        <v>11</v>
      </c>
      <c r="N127" s="366" t="s">
        <v>11</v>
      </c>
      <c r="O127" s="366" t="s">
        <v>11</v>
      </c>
      <c r="P127" s="367">
        <v>0.95833333333333337</v>
      </c>
      <c r="Q127" s="366">
        <f>C127-2</f>
        <v>46212</v>
      </c>
      <c r="R127" s="369" t="s">
        <v>307</v>
      </c>
      <c r="AA127" s="498"/>
      <c r="AB127" s="498"/>
      <c r="AC127" s="498"/>
      <c r="AD127" s="498"/>
      <c r="AE127" s="498"/>
      <c r="AF127" s="498"/>
      <c r="AG127" s="498"/>
      <c r="AH127" s="498"/>
      <c r="AI127" s="498"/>
      <c r="AJ127" s="498"/>
    </row>
    <row r="128" spans="1:36" s="497" customFormat="1" ht="15" customHeight="1">
      <c r="A128" s="368" t="str">
        <f>IFERROR(IF(VLOOKUP('ONE JID'!$A$16,'ONE JID'!$A$9:$A$17,1,0)="","",VLOOKUP('ONE JID'!$A$16,'ONE JID'!$A$9:$A$17,1,0)),"")</f>
        <v>NAGOYA TOWER</v>
      </c>
      <c r="B128" s="480" t="str">
        <f>IFERROR(IF(VLOOKUP('ONE JID'!B16,'ONE JID'!$B$9:$B$17,1,0)="","",VLOOKUP('ONE JID'!B16,'ONE JID'!$B$9:$B$17,1,0)),"")</f>
        <v xml:space="preserve"> 030N</v>
      </c>
      <c r="C128" s="998">
        <f t="shared" si="21"/>
        <v>46214</v>
      </c>
      <c r="D128" s="366" t="s">
        <v>11</v>
      </c>
      <c r="E128" s="364">
        <f>C128+11</f>
        <v>46225</v>
      </c>
      <c r="F128" s="364">
        <f>C128+10</f>
        <v>46224</v>
      </c>
      <c r="G128" s="364">
        <f>C128+8</f>
        <v>46222</v>
      </c>
      <c r="H128" s="364">
        <f>C128+7</f>
        <v>46221</v>
      </c>
      <c r="I128" s="366" t="s">
        <v>11</v>
      </c>
      <c r="J128" s="366" t="s">
        <v>11</v>
      </c>
      <c r="K128" s="366" t="s">
        <v>11</v>
      </c>
      <c r="L128" s="364">
        <f>C128+9</f>
        <v>46223</v>
      </c>
      <c r="M128" s="366" t="s">
        <v>11</v>
      </c>
      <c r="N128" s="364">
        <f>C128+7</f>
        <v>46221</v>
      </c>
      <c r="O128" s="366" t="s">
        <v>11</v>
      </c>
      <c r="P128" s="367">
        <v>0.58333333333333337</v>
      </c>
      <c r="Q128" s="366">
        <f>C128-2</f>
        <v>46212</v>
      </c>
      <c r="R128" s="369" t="s">
        <v>736</v>
      </c>
      <c r="AA128" s="498"/>
      <c r="AB128" s="498"/>
      <c r="AC128" s="498"/>
      <c r="AD128" s="498"/>
      <c r="AE128" s="498"/>
      <c r="AF128" s="498"/>
      <c r="AG128" s="498"/>
      <c r="AH128" s="498"/>
      <c r="AI128" s="498"/>
      <c r="AJ128" s="498"/>
    </row>
    <row r="129" spans="1:36" s="497" customFormat="1" ht="15" customHeight="1">
      <c r="A129" s="368" t="str">
        <f>IF(VLOOKUP(INDEX(WH!$B$9:$K$48,MATCH(C129,WH!$K$9:$K$48,0),1),WH!$B$9:$K$48,5,0)=GENERAL!P129,INDEX(WH!$B$9:$K$48,MATCH(C129,WH!$K$9:$K$48,0),1),INDEX(WH!$B$9:$K$48,MATCH(C129,WH!$K$9:$K$48,0)+1,1))</f>
        <v>OMIT</v>
      </c>
      <c r="B129" s="480" t="str">
        <f>CONCATENATE(IF(VLOOKUP(INDEX(WH!$B$9:$K$48,MATCH(C129,WH!$K$9:$K$48,0),1),WH!$B$9:$K$48,5,0)=GENERAL!P129,INDEX(WH!$B$9:$K$48,MATCH(C129,WH!$K$9:$K$48,0),2),INDEX(WH!$B$9:$K$48,MATCH(C129,WH!$K$9:$K$48,0)+1,2)),TEXT(IF(VLOOKUP(INDEX(WH!$B$9:$K$48,MATCH(C129,WH!$K$9:$K$48,0),1),WH!$B$9:$K$48,5,0)=GENERAL!P129,INDEX(WH!$B$9:$K$48,MATCH(C129,WH!$K$9:$K$48,0),3),INDEX(WH!$B$9:$K$48,MATCH(C129,WH!$K$9:$K$48,0)+1,3)),"00#"))</f>
        <v>N00</v>
      </c>
      <c r="C129" s="998">
        <f t="shared" si="21"/>
        <v>46214</v>
      </c>
      <c r="D129" s="364">
        <f>C129+9</f>
        <v>46223</v>
      </c>
      <c r="E129" s="364">
        <f>C129+9</f>
        <v>46223</v>
      </c>
      <c r="F129" s="366">
        <f>C129+13</f>
        <v>46227</v>
      </c>
      <c r="G129" s="366">
        <f>C129+11</f>
        <v>46225</v>
      </c>
      <c r="H129" s="366">
        <f>C129+10</f>
        <v>46224</v>
      </c>
      <c r="I129" s="366">
        <f>C129+11</f>
        <v>46225</v>
      </c>
      <c r="J129" s="364">
        <f>C129+7</f>
        <v>46221</v>
      </c>
      <c r="K129" s="366" t="s">
        <v>11</v>
      </c>
      <c r="L129" s="366">
        <f>C129+14</f>
        <v>46228</v>
      </c>
      <c r="M129" s="366" t="s">
        <v>11</v>
      </c>
      <c r="N129" s="366" t="s">
        <v>11</v>
      </c>
      <c r="O129" s="366" t="s">
        <v>11</v>
      </c>
      <c r="P129" s="367">
        <v>0.75</v>
      </c>
      <c r="Q129" s="366">
        <f>C129-1</f>
        <v>46213</v>
      </c>
      <c r="R129" s="369" t="s">
        <v>757</v>
      </c>
      <c r="AA129" s="498"/>
      <c r="AB129" s="498"/>
      <c r="AC129" s="498"/>
      <c r="AD129" s="498"/>
      <c r="AE129" s="498"/>
      <c r="AF129" s="498"/>
      <c r="AG129" s="498"/>
      <c r="AH129" s="498"/>
      <c r="AI129" s="498"/>
      <c r="AJ129" s="498"/>
    </row>
    <row r="130" spans="1:36" s="497" customFormat="1" ht="15" customHeight="1">
      <c r="A130" s="368" t="str">
        <f>IFERROR(IF(VLOOKUP(KMTC!A16,KMTC!$A$10:$A$16,1,0)="","",VLOOKUP(KMTC!A16,KMTC!$A$10:$A$16,1,0)),"")</f>
        <v/>
      </c>
      <c r="B130" s="480" t="str">
        <f>IFERROR(IF(VLOOKUP(KMTC!$B$16,KMTC!$B$10:$B$16,1,0)="","",VLOOKUP(KMTC!$B$16,KMTC!$B$10:$B$16,1,0)),"")</f>
        <v/>
      </c>
      <c r="C130" s="365">
        <f>$C$114+6</f>
        <v>46215</v>
      </c>
      <c r="D130" s="366" t="s">
        <v>11</v>
      </c>
      <c r="E130" s="366" t="s">
        <v>11</v>
      </c>
      <c r="F130" s="364">
        <f>C130+7</f>
        <v>46222</v>
      </c>
      <c r="G130" s="364">
        <f>C130+10</f>
        <v>46225</v>
      </c>
      <c r="H130" s="364">
        <f>C130+9</f>
        <v>46224</v>
      </c>
      <c r="I130" s="366" t="s">
        <v>11</v>
      </c>
      <c r="J130" s="366" t="s">
        <v>11</v>
      </c>
      <c r="K130" s="366" t="s">
        <v>11</v>
      </c>
      <c r="L130" s="366" t="s">
        <v>11</v>
      </c>
      <c r="M130" s="366" t="s">
        <v>11</v>
      </c>
      <c r="N130" s="366" t="s">
        <v>11</v>
      </c>
      <c r="O130" s="366" t="s">
        <v>11</v>
      </c>
      <c r="P130" s="367">
        <v>4.1666666666666664E-2</v>
      </c>
      <c r="Q130" s="366">
        <f>C130-1</f>
        <v>46214</v>
      </c>
      <c r="R130" s="369" t="s">
        <v>16</v>
      </c>
      <c r="AA130" s="498"/>
      <c r="AB130" s="498"/>
      <c r="AC130" s="498"/>
      <c r="AD130" s="498"/>
      <c r="AE130" s="498"/>
      <c r="AF130" s="498"/>
      <c r="AG130" s="498"/>
      <c r="AH130" s="498"/>
      <c r="AI130" s="498"/>
      <c r="AJ130" s="498"/>
    </row>
    <row r="131" spans="1:36" s="497" customFormat="1" ht="15" customHeight="1" thickBot="1">
      <c r="A131" s="413"/>
      <c r="B131" s="481"/>
      <c r="C131" s="414">
        <f>C130+1</f>
        <v>46216</v>
      </c>
      <c r="D131" s="415">
        <f>C131+7</f>
        <v>46223</v>
      </c>
      <c r="E131" s="415">
        <f>C131+8</f>
        <v>46224</v>
      </c>
      <c r="F131" s="416" t="s">
        <v>11</v>
      </c>
      <c r="G131" s="416" t="s">
        <v>11</v>
      </c>
      <c r="H131" s="416" t="s">
        <v>11</v>
      </c>
      <c r="I131" s="415">
        <f>C131+10</f>
        <v>46226</v>
      </c>
      <c r="J131" s="416" t="s">
        <v>11</v>
      </c>
      <c r="K131" s="416" t="s">
        <v>11</v>
      </c>
      <c r="L131" s="416" t="s">
        <v>11</v>
      </c>
      <c r="M131" s="416" t="s">
        <v>11</v>
      </c>
      <c r="N131" s="416" t="s">
        <v>11</v>
      </c>
      <c r="O131" s="416" t="s">
        <v>11</v>
      </c>
      <c r="P131" s="417">
        <v>0.99930555555555556</v>
      </c>
      <c r="Q131" s="416">
        <f>C131-2</f>
        <v>46214</v>
      </c>
      <c r="R131" s="418" t="s">
        <v>17</v>
      </c>
      <c r="AA131" s="498"/>
      <c r="AB131" s="498"/>
      <c r="AC131" s="498"/>
      <c r="AD131" s="498"/>
      <c r="AE131" s="498"/>
      <c r="AF131" s="498"/>
      <c r="AG131" s="498"/>
      <c r="AH131" s="498"/>
      <c r="AI131" s="498"/>
      <c r="AJ131" s="498"/>
    </row>
    <row r="132" spans="1:36" s="497" customFormat="1" ht="15" customHeight="1">
      <c r="A132" s="58"/>
      <c r="B132" s="482"/>
      <c r="C132" s="57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36" s="58" customFormat="1" ht="15" customHeight="1">
      <c r="B133" s="482"/>
      <c r="C133" s="57"/>
      <c r="R133" s="497"/>
    </row>
    <row r="134" spans="1:36" s="58" customFormat="1" ht="15" customHeight="1">
      <c r="B134" s="482"/>
      <c r="C134" s="57"/>
      <c r="R134" s="497"/>
    </row>
    <row r="135" spans="1:36" s="58" customFormat="1" ht="15" customHeight="1">
      <c r="B135" s="482"/>
      <c r="C135" s="57"/>
      <c r="R135" s="497"/>
    </row>
    <row r="136" spans="1:36" s="58" customFormat="1" ht="15" customHeight="1">
      <c r="B136" s="482"/>
      <c r="C136" s="57"/>
      <c r="R136" s="497"/>
    </row>
    <row r="137" spans="1:36" s="58" customFormat="1" ht="15" customHeight="1">
      <c r="B137" s="482"/>
      <c r="C137" s="57"/>
      <c r="R137" s="497"/>
    </row>
    <row r="138" spans="1:36" s="58" customFormat="1" ht="15" customHeight="1">
      <c r="B138" s="482"/>
      <c r="C138" s="57"/>
      <c r="R138" s="497"/>
    </row>
    <row r="139" spans="1:36" s="58" customFormat="1" ht="15" customHeight="1">
      <c r="B139" s="482"/>
      <c r="C139" s="57"/>
      <c r="R139" s="497"/>
    </row>
    <row r="140" spans="1:36" s="58" customFormat="1" ht="15" customHeight="1">
      <c r="B140" s="482"/>
      <c r="C140" s="57"/>
      <c r="R140" s="497"/>
    </row>
    <row r="141" spans="1:36" s="58" customFormat="1" ht="15" customHeight="1">
      <c r="B141" s="482"/>
      <c r="C141" s="57"/>
      <c r="R141" s="497"/>
    </row>
    <row r="142" spans="1:36" s="58" customFormat="1" ht="15" customHeight="1">
      <c r="B142" s="482"/>
      <c r="C142" s="57"/>
      <c r="R142" s="497"/>
    </row>
    <row r="143" spans="1:36" s="58" customFormat="1" ht="15" customHeight="1">
      <c r="B143" s="482"/>
      <c r="C143" s="57"/>
      <c r="R143" s="497"/>
    </row>
    <row r="144" spans="1:36" s="58" customFormat="1" ht="15" customHeight="1">
      <c r="B144" s="482"/>
      <c r="C144" s="57"/>
      <c r="R144" s="497"/>
    </row>
    <row r="145" spans="2:18" s="58" customFormat="1" ht="15" customHeight="1">
      <c r="B145" s="482"/>
      <c r="C145" s="57"/>
      <c r="R145" s="497"/>
    </row>
    <row r="146" spans="2:18" s="58" customFormat="1" ht="15" customHeight="1">
      <c r="B146" s="482"/>
      <c r="C146" s="57"/>
      <c r="R146" s="497"/>
    </row>
    <row r="147" spans="2:18" s="58" customFormat="1" ht="15" customHeight="1">
      <c r="B147" s="482"/>
      <c r="C147" s="57"/>
      <c r="R147" s="497"/>
    </row>
    <row r="148" spans="2:18" s="58" customFormat="1" ht="15" customHeight="1">
      <c r="B148" s="482"/>
      <c r="C148" s="57"/>
      <c r="R148" s="497"/>
    </row>
    <row r="149" spans="2:18" s="58" customFormat="1" ht="15" customHeight="1">
      <c r="B149" s="482"/>
      <c r="C149" s="57"/>
      <c r="R149" s="497"/>
    </row>
    <row r="150" spans="2:18" s="58" customFormat="1" ht="15" customHeight="1">
      <c r="B150" s="482"/>
      <c r="C150" s="57"/>
      <c r="R150" s="497"/>
    </row>
    <row r="151" spans="2:18" s="58" customFormat="1" ht="15" customHeight="1">
      <c r="B151" s="482"/>
      <c r="C151" s="57"/>
      <c r="R151" s="497"/>
    </row>
    <row r="152" spans="2:18" s="58" customFormat="1" ht="15" customHeight="1">
      <c r="B152" s="482"/>
      <c r="C152" s="57"/>
      <c r="R152" s="497"/>
    </row>
    <row r="153" spans="2:18" s="58" customFormat="1" ht="15" customHeight="1">
      <c r="B153" s="482"/>
      <c r="C153" s="57"/>
      <c r="R153" s="497"/>
    </row>
    <row r="154" spans="2:18" s="58" customFormat="1" ht="15" customHeight="1">
      <c r="B154" s="482"/>
      <c r="C154" s="57"/>
      <c r="R154" s="497"/>
    </row>
    <row r="155" spans="2:18" s="58" customFormat="1" ht="15" customHeight="1">
      <c r="B155" s="482"/>
      <c r="C155" s="57"/>
      <c r="R155" s="497"/>
    </row>
    <row r="156" spans="2:18" s="58" customFormat="1" ht="15" customHeight="1">
      <c r="B156" s="482"/>
      <c r="C156" s="57"/>
      <c r="R156" s="497"/>
    </row>
    <row r="157" spans="2:18" s="58" customFormat="1" ht="15" customHeight="1">
      <c r="B157" s="482"/>
      <c r="C157" s="57"/>
      <c r="R157" s="497"/>
    </row>
    <row r="158" spans="2:18" s="58" customFormat="1" ht="15" customHeight="1">
      <c r="B158" s="482"/>
      <c r="C158" s="57"/>
      <c r="R158" s="497"/>
    </row>
    <row r="159" spans="2:18" s="58" customFormat="1" ht="15" customHeight="1">
      <c r="B159" s="482"/>
      <c r="C159" s="57"/>
      <c r="R159" s="497"/>
    </row>
    <row r="160" spans="2:18" s="58" customFormat="1" ht="15" customHeight="1">
      <c r="B160" s="482"/>
      <c r="C160" s="57"/>
      <c r="R160" s="497"/>
    </row>
    <row r="161" spans="1:18" s="58" customFormat="1" ht="15" customHeight="1">
      <c r="B161" s="482"/>
      <c r="C161" s="57"/>
      <c r="R161" s="497"/>
    </row>
    <row r="162" spans="1:18" s="58" customFormat="1" ht="15" customHeight="1">
      <c r="B162" s="482"/>
      <c r="C162" s="57"/>
      <c r="R162" s="497"/>
    </row>
    <row r="163" spans="1:18" s="58" customFormat="1" ht="15" customHeight="1">
      <c r="B163" s="482"/>
      <c r="C163" s="57"/>
      <c r="R163" s="497"/>
    </row>
    <row r="164" spans="1:18" s="58" customFormat="1" ht="15" customHeight="1">
      <c r="B164" s="482"/>
      <c r="C164" s="57"/>
      <c r="R164" s="497"/>
    </row>
    <row r="165" spans="1:18" s="58" customFormat="1" ht="15" customHeight="1">
      <c r="B165" s="482"/>
      <c r="C165" s="57"/>
      <c r="R165" s="497"/>
    </row>
    <row r="166" spans="1:18" s="58" customFormat="1" ht="15" customHeight="1">
      <c r="B166" s="482"/>
      <c r="C166" s="57"/>
      <c r="R166" s="497"/>
    </row>
    <row r="167" spans="1:18" s="58" customFormat="1" ht="15" customHeight="1">
      <c r="B167" s="482"/>
      <c r="C167" s="57"/>
      <c r="R167" s="497"/>
    </row>
    <row r="168" spans="1:18" s="58" customFormat="1" ht="15" customHeight="1">
      <c r="A168" s="51"/>
      <c r="B168" s="483"/>
      <c r="C168" s="59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499"/>
    </row>
  </sheetData>
  <autoFilter ref="A5:R5" xr:uid="{018108F5-DD89-497E-9945-D736AC7746F3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5"/>
  <sheetViews>
    <sheetView zoomScaleNormal="100" zoomScaleSheetLayoutView="100" workbookViewId="0">
      <selection activeCell="A81" sqref="A81"/>
    </sheetView>
  </sheetViews>
  <sheetFormatPr defaultRowHeight="14.25"/>
  <cols>
    <col min="2" max="2" width="23.140625" customWidth="1"/>
    <col min="3" max="3" width="12.42578125" customWidth="1"/>
    <col min="4" max="5" width="7.85546875" customWidth="1"/>
    <col min="6" max="17" width="10.140625" customWidth="1"/>
  </cols>
  <sheetData>
    <row r="1" spans="1:18" s="949" customFormat="1" ht="20.25" customHeight="1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1190"/>
    </row>
    <row r="2" spans="1:18" s="949" customFormat="1" ht="18" customHeight="1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</row>
    <row r="3" spans="1:18" s="949" customFormat="1" ht="18" customHeight="1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J3" s="1192"/>
      <c r="K3" s="1192"/>
      <c r="L3" s="1192"/>
      <c r="M3" s="1192"/>
      <c r="N3" s="1192"/>
      <c r="O3" s="1192"/>
      <c r="P3" s="1192"/>
      <c r="Q3" s="1192"/>
    </row>
    <row r="4" spans="1:18" s="22" customFormat="1" ht="21" customHeight="1" thickTop="1">
      <c r="A4" s="1203" t="s">
        <v>19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</row>
    <row r="5" spans="1:18" s="22" customFormat="1" ht="17.25" hidden="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49" t="s">
        <v>89</v>
      </c>
      <c r="B6" s="149"/>
      <c r="M6" s="25"/>
      <c r="N6" s="19"/>
      <c r="O6" s="260" t="s">
        <v>46</v>
      </c>
      <c r="P6" s="1204">
        <f ca="1">TODAY()</f>
        <v>46167</v>
      </c>
      <c r="Q6" s="1204"/>
    </row>
    <row r="7" spans="1:18" ht="15.75" thickBot="1">
      <c r="A7" s="1210" t="s">
        <v>243</v>
      </c>
      <c r="B7" s="1210" t="s">
        <v>1</v>
      </c>
      <c r="C7" s="1221" t="s">
        <v>163</v>
      </c>
      <c r="D7" s="1223" t="s">
        <v>164</v>
      </c>
      <c r="E7" s="1225" t="s">
        <v>265</v>
      </c>
      <c r="F7" s="1219" t="s">
        <v>165</v>
      </c>
      <c r="G7" s="1219"/>
      <c r="H7" s="1219"/>
      <c r="I7" s="1219"/>
      <c r="J7" s="1219"/>
      <c r="K7" s="1219"/>
      <c r="L7" s="1219"/>
      <c r="M7" s="1219"/>
      <c r="N7" s="1219"/>
      <c r="O7" s="1219"/>
      <c r="P7" s="1219"/>
      <c r="Q7" s="1220"/>
    </row>
    <row r="8" spans="1:18">
      <c r="A8" s="1211"/>
      <c r="B8" s="1211"/>
      <c r="C8" s="1222"/>
      <c r="D8" s="1224"/>
      <c r="E8" s="1226"/>
      <c r="F8" s="1026" t="s">
        <v>109</v>
      </c>
      <c r="G8" s="1027" t="s">
        <v>35</v>
      </c>
      <c r="H8" s="1028" t="s">
        <v>36</v>
      </c>
      <c r="I8" s="1029" t="s">
        <v>37</v>
      </c>
      <c r="J8" s="1027" t="s">
        <v>38</v>
      </c>
      <c r="K8" s="1027" t="s">
        <v>47</v>
      </c>
      <c r="L8" s="1030" t="s">
        <v>39</v>
      </c>
      <c r="M8" s="1030" t="s">
        <v>40</v>
      </c>
      <c r="N8" s="1030" t="s">
        <v>166</v>
      </c>
      <c r="O8" s="1030" t="s">
        <v>41</v>
      </c>
      <c r="P8" s="1027" t="s">
        <v>87</v>
      </c>
      <c r="Q8" s="1031" t="s">
        <v>75</v>
      </c>
    </row>
    <row r="9" spans="1:18" ht="15" thickBot="1">
      <c r="A9" s="1212"/>
      <c r="B9" s="1212"/>
      <c r="C9" s="1222"/>
      <c r="D9" s="1224"/>
      <c r="E9" s="1227"/>
      <c r="F9" s="1032" t="s">
        <v>42</v>
      </c>
      <c r="G9" s="1033"/>
      <c r="H9" s="1034"/>
      <c r="I9" s="1035" t="s">
        <v>110</v>
      </c>
      <c r="J9" s="1036"/>
      <c r="K9" s="1036"/>
      <c r="L9" s="1037" t="s">
        <v>43</v>
      </c>
      <c r="M9" s="1037" t="s">
        <v>44</v>
      </c>
      <c r="N9" s="1037" t="s">
        <v>43</v>
      </c>
      <c r="O9" s="1037" t="s">
        <v>45</v>
      </c>
      <c r="P9" s="1036"/>
      <c r="Q9" s="1038"/>
    </row>
    <row r="10" spans="1:18" s="121" customFormat="1" ht="18" customHeight="1">
      <c r="A10" s="1208" t="s">
        <v>264</v>
      </c>
      <c r="B10" s="233" t="s">
        <v>688</v>
      </c>
      <c r="C10" s="235" t="s">
        <v>593</v>
      </c>
      <c r="D10" s="380">
        <v>46149</v>
      </c>
      <c r="E10" s="959">
        <v>46155</v>
      </c>
      <c r="F10" s="381">
        <v>46159</v>
      </c>
      <c r="G10" s="382">
        <v>46161</v>
      </c>
      <c r="H10" s="382">
        <v>46159</v>
      </c>
      <c r="I10" s="382">
        <v>46159</v>
      </c>
      <c r="J10" s="382">
        <v>46157</v>
      </c>
      <c r="K10" s="382">
        <v>46159</v>
      </c>
      <c r="L10" s="382">
        <v>46159</v>
      </c>
      <c r="M10" s="381">
        <v>46160</v>
      </c>
      <c r="N10" s="382">
        <v>46160</v>
      </c>
      <c r="O10" s="382">
        <v>46159</v>
      </c>
      <c r="P10" s="382">
        <v>46160</v>
      </c>
      <c r="Q10" s="383">
        <v>46157</v>
      </c>
      <c r="R10" s="379"/>
    </row>
    <row r="11" spans="1:18" s="121" customFormat="1" ht="18" customHeight="1">
      <c r="A11" s="1205"/>
      <c r="B11" s="197" t="s">
        <v>687</v>
      </c>
      <c r="C11" s="198" t="s">
        <v>589</v>
      </c>
      <c r="D11" s="384">
        <v>46156</v>
      </c>
      <c r="E11" s="960">
        <v>46162</v>
      </c>
      <c r="F11" s="386">
        <v>46166</v>
      </c>
      <c r="G11" s="387">
        <v>46168</v>
      </c>
      <c r="H11" s="387">
        <v>46166</v>
      </c>
      <c r="I11" s="387">
        <v>46166</v>
      </c>
      <c r="J11" s="387">
        <v>46164</v>
      </c>
      <c r="K11" s="387">
        <v>46166</v>
      </c>
      <c r="L11" s="387">
        <v>46166</v>
      </c>
      <c r="M11" s="386">
        <v>46167</v>
      </c>
      <c r="N11" s="387">
        <v>46167</v>
      </c>
      <c r="O11" s="387">
        <v>46166</v>
      </c>
      <c r="P11" s="387">
        <v>46167</v>
      </c>
      <c r="Q11" s="388">
        <v>46164</v>
      </c>
    </row>
    <row r="12" spans="1:18" s="121" customFormat="1" ht="18" customHeight="1">
      <c r="A12" s="1205"/>
      <c r="B12" s="257" t="s">
        <v>734</v>
      </c>
      <c r="C12" s="258" t="s">
        <v>594</v>
      </c>
      <c r="D12" s="389">
        <v>46163</v>
      </c>
      <c r="E12" s="960">
        <v>46169</v>
      </c>
      <c r="F12" s="390">
        <v>46173</v>
      </c>
      <c r="G12" s="391">
        <v>46175</v>
      </c>
      <c r="H12" s="391">
        <v>46173</v>
      </c>
      <c r="I12" s="391">
        <v>46173</v>
      </c>
      <c r="J12" s="391">
        <v>46171</v>
      </c>
      <c r="K12" s="391">
        <v>46173</v>
      </c>
      <c r="L12" s="391">
        <v>46173</v>
      </c>
      <c r="M12" s="390">
        <v>46174</v>
      </c>
      <c r="N12" s="391">
        <v>46174</v>
      </c>
      <c r="O12" s="391">
        <v>46173</v>
      </c>
      <c r="P12" s="391">
        <v>46174</v>
      </c>
      <c r="Q12" s="392">
        <v>46171</v>
      </c>
    </row>
    <row r="13" spans="1:18" s="121" customFormat="1" ht="18" customHeight="1" thickBot="1">
      <c r="A13" s="1209"/>
      <c r="B13" s="200" t="s">
        <v>688</v>
      </c>
      <c r="C13" s="236" t="s">
        <v>592</v>
      </c>
      <c r="D13" s="389">
        <v>46170</v>
      </c>
      <c r="E13" s="961">
        <v>46176</v>
      </c>
      <c r="F13" s="395">
        <v>46180</v>
      </c>
      <c r="G13" s="396">
        <v>46182</v>
      </c>
      <c r="H13" s="396">
        <v>46180</v>
      </c>
      <c r="I13" s="396">
        <v>46180</v>
      </c>
      <c r="J13" s="396">
        <v>46178</v>
      </c>
      <c r="K13" s="396">
        <v>46180</v>
      </c>
      <c r="L13" s="396">
        <v>46180</v>
      </c>
      <c r="M13" s="395">
        <v>46181</v>
      </c>
      <c r="N13" s="396">
        <v>46181</v>
      </c>
      <c r="O13" s="396">
        <v>46180</v>
      </c>
      <c r="P13" s="396">
        <v>46181</v>
      </c>
      <c r="Q13" s="397">
        <v>46178</v>
      </c>
    </row>
    <row r="14" spans="1:18" s="121" customFormat="1" ht="18" customHeight="1">
      <c r="A14" s="1208" t="s">
        <v>398</v>
      </c>
      <c r="B14" s="233" t="s">
        <v>404</v>
      </c>
      <c r="C14" s="235" t="s">
        <v>594</v>
      </c>
      <c r="D14" s="380">
        <v>46180</v>
      </c>
      <c r="E14" s="959">
        <v>46183</v>
      </c>
      <c r="F14" s="381">
        <v>46190</v>
      </c>
      <c r="G14" s="382">
        <v>46192</v>
      </c>
      <c r="H14" s="382">
        <v>46190</v>
      </c>
      <c r="I14" s="382">
        <v>46190</v>
      </c>
      <c r="J14" s="382">
        <v>46188</v>
      </c>
      <c r="K14" s="382">
        <v>46190</v>
      </c>
      <c r="L14" s="382">
        <v>46190</v>
      </c>
      <c r="M14" s="381">
        <v>46191</v>
      </c>
      <c r="N14" s="382">
        <v>46191</v>
      </c>
      <c r="O14" s="382">
        <v>46190</v>
      </c>
      <c r="P14" s="382">
        <v>46191</v>
      </c>
      <c r="Q14" s="383">
        <v>46188</v>
      </c>
      <c r="R14" s="379"/>
    </row>
    <row r="15" spans="1:18" s="121" customFormat="1" ht="18" customHeight="1">
      <c r="A15" s="1205"/>
      <c r="B15" s="197" t="s">
        <v>390</v>
      </c>
      <c r="C15" s="198" t="s">
        <v>783</v>
      </c>
      <c r="D15" s="384">
        <v>46187</v>
      </c>
      <c r="E15" s="960">
        <v>46190</v>
      </c>
      <c r="F15" s="386">
        <v>46197</v>
      </c>
      <c r="G15" s="387">
        <v>46199</v>
      </c>
      <c r="H15" s="387">
        <v>46197</v>
      </c>
      <c r="I15" s="387">
        <v>46197</v>
      </c>
      <c r="J15" s="387">
        <v>46195</v>
      </c>
      <c r="K15" s="387">
        <v>46197</v>
      </c>
      <c r="L15" s="387">
        <v>46197</v>
      </c>
      <c r="M15" s="386">
        <v>46198</v>
      </c>
      <c r="N15" s="387">
        <v>46198</v>
      </c>
      <c r="O15" s="387">
        <v>46197</v>
      </c>
      <c r="P15" s="387">
        <v>46198</v>
      </c>
      <c r="Q15" s="388">
        <v>46195</v>
      </c>
    </row>
    <row r="16" spans="1:18" s="121" customFormat="1" ht="18" customHeight="1">
      <c r="A16" s="1205"/>
      <c r="B16" s="257" t="s">
        <v>499</v>
      </c>
      <c r="C16" s="258" t="s">
        <v>783</v>
      </c>
      <c r="D16" s="389">
        <v>46194</v>
      </c>
      <c r="E16" s="960">
        <v>46197</v>
      </c>
      <c r="F16" s="390">
        <v>46204</v>
      </c>
      <c r="G16" s="391">
        <v>46206</v>
      </c>
      <c r="H16" s="391">
        <v>46204</v>
      </c>
      <c r="I16" s="391">
        <v>46204</v>
      </c>
      <c r="J16" s="391">
        <v>46202</v>
      </c>
      <c r="K16" s="391">
        <v>46204</v>
      </c>
      <c r="L16" s="391">
        <v>46204</v>
      </c>
      <c r="M16" s="390">
        <v>46205</v>
      </c>
      <c r="N16" s="391">
        <v>46205</v>
      </c>
      <c r="O16" s="391">
        <v>46204</v>
      </c>
      <c r="P16" s="391">
        <v>46205</v>
      </c>
      <c r="Q16" s="392">
        <v>46202</v>
      </c>
    </row>
    <row r="17" spans="1:17" s="121" customFormat="1" ht="18" customHeight="1" thickBot="1">
      <c r="A17" s="1209"/>
      <c r="B17" s="200" t="s">
        <v>404</v>
      </c>
      <c r="C17" s="236" t="s">
        <v>783</v>
      </c>
      <c r="D17" s="389">
        <v>46201</v>
      </c>
      <c r="E17" s="961">
        <v>46204</v>
      </c>
      <c r="F17" s="395">
        <v>46211</v>
      </c>
      <c r="G17" s="396">
        <v>46213</v>
      </c>
      <c r="H17" s="396">
        <v>46211</v>
      </c>
      <c r="I17" s="396">
        <v>46211</v>
      </c>
      <c r="J17" s="396">
        <v>46209</v>
      </c>
      <c r="K17" s="396">
        <v>46211</v>
      </c>
      <c r="L17" s="396">
        <v>46211</v>
      </c>
      <c r="M17" s="395">
        <v>46212</v>
      </c>
      <c r="N17" s="396">
        <v>46212</v>
      </c>
      <c r="O17" s="396">
        <v>46211</v>
      </c>
      <c r="P17" s="396">
        <v>46212</v>
      </c>
      <c r="Q17" s="397">
        <v>46209</v>
      </c>
    </row>
    <row r="18" spans="1:17" s="121" customFormat="1" ht="18" customHeight="1">
      <c r="A18" s="1208" t="s">
        <v>399</v>
      </c>
      <c r="B18" s="233" t="s">
        <v>587</v>
      </c>
      <c r="C18" s="235" t="s">
        <v>594</v>
      </c>
      <c r="D18" s="380">
        <v>46179</v>
      </c>
      <c r="E18" s="959">
        <v>46184</v>
      </c>
      <c r="F18" s="381">
        <v>46189</v>
      </c>
      <c r="G18" s="382">
        <v>46191</v>
      </c>
      <c r="H18" s="382">
        <v>46189</v>
      </c>
      <c r="I18" s="382">
        <v>46189</v>
      </c>
      <c r="J18" s="382">
        <v>46187</v>
      </c>
      <c r="K18" s="382">
        <v>46189</v>
      </c>
      <c r="L18" s="382">
        <v>46189</v>
      </c>
      <c r="M18" s="381">
        <v>46190</v>
      </c>
      <c r="N18" s="382">
        <v>46190</v>
      </c>
      <c r="O18" s="382">
        <v>46189</v>
      </c>
      <c r="P18" s="382">
        <v>46190</v>
      </c>
      <c r="Q18" s="383">
        <v>46187</v>
      </c>
    </row>
    <row r="19" spans="1:17" s="121" customFormat="1" ht="18" customHeight="1">
      <c r="A19" s="1205"/>
      <c r="B19" s="197" t="s">
        <v>554</v>
      </c>
      <c r="C19" s="198" t="s">
        <v>783</v>
      </c>
      <c r="D19" s="398">
        <v>46186</v>
      </c>
      <c r="E19" s="962">
        <v>46191</v>
      </c>
      <c r="F19" s="386">
        <v>46196</v>
      </c>
      <c r="G19" s="387">
        <v>46198</v>
      </c>
      <c r="H19" s="387">
        <v>46196</v>
      </c>
      <c r="I19" s="387">
        <v>46196</v>
      </c>
      <c r="J19" s="387">
        <v>46194</v>
      </c>
      <c r="K19" s="387">
        <v>46196</v>
      </c>
      <c r="L19" s="387">
        <v>46196</v>
      </c>
      <c r="M19" s="386">
        <v>46197</v>
      </c>
      <c r="N19" s="387">
        <v>46197</v>
      </c>
      <c r="O19" s="387">
        <v>46196</v>
      </c>
      <c r="P19" s="387">
        <v>46197</v>
      </c>
      <c r="Q19" s="388">
        <v>46194</v>
      </c>
    </row>
    <row r="20" spans="1:17" s="121" customFormat="1" ht="18" customHeight="1">
      <c r="A20" s="1205"/>
      <c r="B20" s="257" t="s">
        <v>587</v>
      </c>
      <c r="C20" s="258" t="s">
        <v>783</v>
      </c>
      <c r="D20" s="399">
        <v>46200</v>
      </c>
      <c r="E20" s="962">
        <v>46205</v>
      </c>
      <c r="F20" s="390">
        <v>46210</v>
      </c>
      <c r="G20" s="391">
        <v>46212</v>
      </c>
      <c r="H20" s="391">
        <v>46210</v>
      </c>
      <c r="I20" s="391">
        <v>46210</v>
      </c>
      <c r="J20" s="391">
        <v>46208</v>
      </c>
      <c r="K20" s="391">
        <v>46210</v>
      </c>
      <c r="L20" s="391">
        <v>46210</v>
      </c>
      <c r="M20" s="390">
        <v>46211</v>
      </c>
      <c r="N20" s="391">
        <v>46211</v>
      </c>
      <c r="O20" s="391">
        <v>46210</v>
      </c>
      <c r="P20" s="391">
        <v>46211</v>
      </c>
      <c r="Q20" s="392">
        <v>46208</v>
      </c>
    </row>
    <row r="21" spans="1:17" s="121" customFormat="1" ht="18" customHeight="1" thickBot="1">
      <c r="A21" s="1209"/>
      <c r="B21" s="200" t="s">
        <v>554</v>
      </c>
      <c r="C21" s="236" t="s">
        <v>595</v>
      </c>
      <c r="D21" s="400">
        <v>46207</v>
      </c>
      <c r="E21" s="963">
        <v>46212</v>
      </c>
      <c r="F21" s="395">
        <v>46217</v>
      </c>
      <c r="G21" s="396">
        <v>46219</v>
      </c>
      <c r="H21" s="396">
        <v>46217</v>
      </c>
      <c r="I21" s="396">
        <v>46217</v>
      </c>
      <c r="J21" s="396">
        <v>46215</v>
      </c>
      <c r="K21" s="396">
        <v>46217</v>
      </c>
      <c r="L21" s="396">
        <v>46217</v>
      </c>
      <c r="M21" s="395">
        <v>46218</v>
      </c>
      <c r="N21" s="396">
        <v>46218</v>
      </c>
      <c r="O21" s="396">
        <v>46217</v>
      </c>
      <c r="P21" s="396">
        <v>46218</v>
      </c>
      <c r="Q21" s="397">
        <v>46215</v>
      </c>
    </row>
    <row r="22" spans="1:17" s="121" customFormat="1" ht="18" customHeight="1">
      <c r="A22" s="1208" t="s">
        <v>400</v>
      </c>
      <c r="B22" s="197" t="s">
        <v>422</v>
      </c>
      <c r="C22" s="235" t="s">
        <v>592</v>
      </c>
      <c r="D22" s="380">
        <v>46176</v>
      </c>
      <c r="E22" s="959">
        <v>46184</v>
      </c>
      <c r="F22" s="381">
        <v>46186</v>
      </c>
      <c r="G22" s="382">
        <v>46188</v>
      </c>
      <c r="H22" s="382">
        <v>46186</v>
      </c>
      <c r="I22" s="382">
        <v>46186</v>
      </c>
      <c r="J22" s="382">
        <v>46184</v>
      </c>
      <c r="K22" s="382">
        <v>46186</v>
      </c>
      <c r="L22" s="382">
        <v>46186</v>
      </c>
      <c r="M22" s="381">
        <v>46187</v>
      </c>
      <c r="N22" s="382">
        <v>46187</v>
      </c>
      <c r="O22" s="382">
        <v>46186</v>
      </c>
      <c r="P22" s="382">
        <v>46187</v>
      </c>
      <c r="Q22" s="383">
        <v>46184</v>
      </c>
    </row>
    <row r="23" spans="1:17" s="121" customFormat="1" ht="18" customHeight="1">
      <c r="A23" s="1205"/>
      <c r="B23" s="197" t="s">
        <v>397</v>
      </c>
      <c r="C23" s="198" t="s">
        <v>592</v>
      </c>
      <c r="D23" s="398">
        <v>46190</v>
      </c>
      <c r="E23" s="962">
        <v>46198</v>
      </c>
      <c r="F23" s="386">
        <v>46200</v>
      </c>
      <c r="G23" s="387">
        <v>46202</v>
      </c>
      <c r="H23" s="387">
        <v>46200</v>
      </c>
      <c r="I23" s="387">
        <v>46200</v>
      </c>
      <c r="J23" s="387">
        <v>46198</v>
      </c>
      <c r="K23" s="387">
        <v>46200</v>
      </c>
      <c r="L23" s="387">
        <v>46200</v>
      </c>
      <c r="M23" s="386">
        <v>46201</v>
      </c>
      <c r="N23" s="387">
        <v>46201</v>
      </c>
      <c r="O23" s="387">
        <v>46200</v>
      </c>
      <c r="P23" s="387">
        <v>46201</v>
      </c>
      <c r="Q23" s="388">
        <v>46198</v>
      </c>
    </row>
    <row r="24" spans="1:17" s="121" customFormat="1" ht="18" customHeight="1">
      <c r="A24" s="1205"/>
      <c r="B24" s="257" t="s">
        <v>479</v>
      </c>
      <c r="C24" s="258" t="s">
        <v>592</v>
      </c>
      <c r="D24" s="399">
        <v>46197</v>
      </c>
      <c r="E24" s="962">
        <v>46205</v>
      </c>
      <c r="F24" s="390">
        <v>46207</v>
      </c>
      <c r="G24" s="391">
        <v>46209</v>
      </c>
      <c r="H24" s="391">
        <v>46207</v>
      </c>
      <c r="I24" s="391">
        <v>46207</v>
      </c>
      <c r="J24" s="391">
        <v>46205</v>
      </c>
      <c r="K24" s="391">
        <v>46207</v>
      </c>
      <c r="L24" s="391">
        <v>46207</v>
      </c>
      <c r="M24" s="390">
        <v>46208</v>
      </c>
      <c r="N24" s="391">
        <v>46208</v>
      </c>
      <c r="O24" s="391">
        <v>46207</v>
      </c>
      <c r="P24" s="391">
        <v>46208</v>
      </c>
      <c r="Q24" s="392">
        <v>46205</v>
      </c>
    </row>
    <row r="25" spans="1:17" s="121" customFormat="1" ht="18" customHeight="1" thickBot="1">
      <c r="A25" s="1209"/>
      <c r="B25" s="200" t="s">
        <v>422</v>
      </c>
      <c r="C25" s="236" t="s">
        <v>594</v>
      </c>
      <c r="D25" s="400">
        <v>46204</v>
      </c>
      <c r="E25" s="963">
        <v>46212</v>
      </c>
      <c r="F25" s="395">
        <v>46214</v>
      </c>
      <c r="G25" s="396">
        <v>46216</v>
      </c>
      <c r="H25" s="396">
        <v>46214</v>
      </c>
      <c r="I25" s="396">
        <v>46214</v>
      </c>
      <c r="J25" s="396">
        <v>46212</v>
      </c>
      <c r="K25" s="396">
        <v>46214</v>
      </c>
      <c r="L25" s="396">
        <v>46214</v>
      </c>
      <c r="M25" s="395">
        <v>46215</v>
      </c>
      <c r="N25" s="396">
        <v>46215</v>
      </c>
      <c r="O25" s="396">
        <v>46214</v>
      </c>
      <c r="P25" s="396">
        <v>46215</v>
      </c>
      <c r="Q25" s="397">
        <v>46212</v>
      </c>
    </row>
    <row r="26" spans="1:17" s="121" customFormat="1" ht="18" customHeight="1">
      <c r="A26" s="1208" t="s">
        <v>401</v>
      </c>
      <c r="B26" s="233" t="s">
        <v>396</v>
      </c>
      <c r="C26" s="234" t="s">
        <v>592</v>
      </c>
      <c r="D26" s="380">
        <v>46178</v>
      </c>
      <c r="E26" s="959">
        <v>46181</v>
      </c>
      <c r="F26" s="381">
        <v>46188</v>
      </c>
      <c r="G26" s="382">
        <v>46190</v>
      </c>
      <c r="H26" s="382">
        <v>46188</v>
      </c>
      <c r="I26" s="382">
        <v>46188</v>
      </c>
      <c r="J26" s="382">
        <v>46186</v>
      </c>
      <c r="K26" s="382">
        <v>46188</v>
      </c>
      <c r="L26" s="382">
        <v>46188</v>
      </c>
      <c r="M26" s="381">
        <v>46189</v>
      </c>
      <c r="N26" s="382">
        <v>46189</v>
      </c>
      <c r="O26" s="382">
        <v>46188</v>
      </c>
      <c r="P26" s="382">
        <v>46189</v>
      </c>
      <c r="Q26" s="383">
        <v>46186</v>
      </c>
    </row>
    <row r="27" spans="1:17" s="121" customFormat="1" ht="18" customHeight="1">
      <c r="A27" s="1205"/>
      <c r="B27" s="197" t="s">
        <v>435</v>
      </c>
      <c r="C27" s="199" t="s">
        <v>592</v>
      </c>
      <c r="D27" s="398">
        <v>46185</v>
      </c>
      <c r="E27" s="962">
        <v>46188</v>
      </c>
      <c r="F27" s="386">
        <v>46195</v>
      </c>
      <c r="G27" s="387">
        <v>46197</v>
      </c>
      <c r="H27" s="387">
        <v>46195</v>
      </c>
      <c r="I27" s="387">
        <v>46195</v>
      </c>
      <c r="J27" s="387">
        <v>46193</v>
      </c>
      <c r="K27" s="387">
        <v>46195</v>
      </c>
      <c r="L27" s="387">
        <v>46195</v>
      </c>
      <c r="M27" s="386">
        <v>46196</v>
      </c>
      <c r="N27" s="387">
        <v>46196</v>
      </c>
      <c r="O27" s="387">
        <v>46195</v>
      </c>
      <c r="P27" s="387">
        <v>46196</v>
      </c>
      <c r="Q27" s="388">
        <v>46193</v>
      </c>
    </row>
    <row r="28" spans="1:17" s="121" customFormat="1" ht="18" customHeight="1">
      <c r="A28" s="1205"/>
      <c r="B28" s="257" t="s">
        <v>433</v>
      </c>
      <c r="C28" s="259" t="s">
        <v>592</v>
      </c>
      <c r="D28" s="399">
        <v>46192</v>
      </c>
      <c r="E28" s="962">
        <v>46195</v>
      </c>
      <c r="F28" s="390">
        <v>46202</v>
      </c>
      <c r="G28" s="391">
        <v>46204</v>
      </c>
      <c r="H28" s="391">
        <v>46202</v>
      </c>
      <c r="I28" s="391">
        <v>46202</v>
      </c>
      <c r="J28" s="391">
        <v>46200</v>
      </c>
      <c r="K28" s="391">
        <v>46202</v>
      </c>
      <c r="L28" s="391">
        <v>46202</v>
      </c>
      <c r="M28" s="390">
        <v>46203</v>
      </c>
      <c r="N28" s="391">
        <v>46203</v>
      </c>
      <c r="O28" s="391">
        <v>46202</v>
      </c>
      <c r="P28" s="391">
        <v>46203</v>
      </c>
      <c r="Q28" s="392">
        <v>46200</v>
      </c>
    </row>
    <row r="29" spans="1:17" s="121" customFormat="1" ht="18" customHeight="1" thickBot="1">
      <c r="A29" s="1209"/>
      <c r="B29" s="200" t="s">
        <v>421</v>
      </c>
      <c r="C29" s="221" t="s">
        <v>592</v>
      </c>
      <c r="D29" s="400">
        <v>46199</v>
      </c>
      <c r="E29" s="963">
        <v>46202</v>
      </c>
      <c r="F29" s="395">
        <v>46209</v>
      </c>
      <c r="G29" s="396">
        <v>46211</v>
      </c>
      <c r="H29" s="396">
        <v>46209</v>
      </c>
      <c r="I29" s="396">
        <v>46209</v>
      </c>
      <c r="J29" s="396">
        <v>46207</v>
      </c>
      <c r="K29" s="396">
        <v>46209</v>
      </c>
      <c r="L29" s="396">
        <v>46209</v>
      </c>
      <c r="M29" s="395">
        <v>46210</v>
      </c>
      <c r="N29" s="396">
        <v>46210</v>
      </c>
      <c r="O29" s="396">
        <v>46209</v>
      </c>
      <c r="P29" s="396">
        <v>46210</v>
      </c>
      <c r="Q29" s="397">
        <v>46207</v>
      </c>
    </row>
    <row r="30" spans="1:17" s="121" customFormat="1" ht="18" customHeight="1">
      <c r="A30" s="1208" t="s">
        <v>262</v>
      </c>
      <c r="B30" s="233" t="s">
        <v>394</v>
      </c>
      <c r="C30" s="234" t="s">
        <v>784</v>
      </c>
      <c r="D30" s="380">
        <v>46176</v>
      </c>
      <c r="E30" s="959">
        <v>46183</v>
      </c>
      <c r="F30" s="381">
        <v>46186</v>
      </c>
      <c r="G30" s="382">
        <v>46188</v>
      </c>
      <c r="H30" s="382">
        <v>46186</v>
      </c>
      <c r="I30" s="382">
        <v>46186</v>
      </c>
      <c r="J30" s="382">
        <v>46184</v>
      </c>
      <c r="K30" s="382">
        <v>46186</v>
      </c>
      <c r="L30" s="382">
        <v>46186</v>
      </c>
      <c r="M30" s="381">
        <v>46187</v>
      </c>
      <c r="N30" s="382">
        <v>46187</v>
      </c>
      <c r="O30" s="382">
        <v>46186</v>
      </c>
      <c r="P30" s="382">
        <v>46187</v>
      </c>
      <c r="Q30" s="383">
        <v>46184</v>
      </c>
    </row>
    <row r="31" spans="1:17" s="121" customFormat="1" ht="18" customHeight="1">
      <c r="A31" s="1205"/>
      <c r="B31" s="197" t="s">
        <v>235</v>
      </c>
      <c r="C31" s="198" t="s">
        <v>784</v>
      </c>
      <c r="D31" s="384">
        <v>46183</v>
      </c>
      <c r="E31" s="960">
        <v>46190</v>
      </c>
      <c r="F31" s="386">
        <v>46193</v>
      </c>
      <c r="G31" s="387">
        <v>46195</v>
      </c>
      <c r="H31" s="387">
        <v>46193</v>
      </c>
      <c r="I31" s="387">
        <v>46193</v>
      </c>
      <c r="J31" s="387">
        <v>46191</v>
      </c>
      <c r="K31" s="387">
        <v>46193</v>
      </c>
      <c r="L31" s="387">
        <v>46193</v>
      </c>
      <c r="M31" s="386">
        <v>46194</v>
      </c>
      <c r="N31" s="387">
        <v>46194</v>
      </c>
      <c r="O31" s="387">
        <v>46193</v>
      </c>
      <c r="P31" s="387">
        <v>46194</v>
      </c>
      <c r="Q31" s="388">
        <v>46191</v>
      </c>
    </row>
    <row r="32" spans="1:17" s="121" customFormat="1" ht="18" customHeight="1">
      <c r="A32" s="1205"/>
      <c r="B32" s="257" t="s">
        <v>434</v>
      </c>
      <c r="C32" s="258" t="s">
        <v>785</v>
      </c>
      <c r="D32" s="389">
        <v>46190</v>
      </c>
      <c r="E32" s="960">
        <v>46197</v>
      </c>
      <c r="F32" s="390">
        <v>46200</v>
      </c>
      <c r="G32" s="391"/>
      <c r="H32" s="391">
        <v>46200</v>
      </c>
      <c r="I32" s="391">
        <v>46200</v>
      </c>
      <c r="J32" s="391">
        <v>46198</v>
      </c>
      <c r="K32" s="391">
        <v>46200</v>
      </c>
      <c r="L32" s="391">
        <v>46200</v>
      </c>
      <c r="M32" s="390">
        <v>46201</v>
      </c>
      <c r="N32" s="391">
        <v>46201</v>
      </c>
      <c r="O32" s="391">
        <v>46200</v>
      </c>
      <c r="P32" s="391">
        <v>46201</v>
      </c>
      <c r="Q32" s="392">
        <v>46198</v>
      </c>
    </row>
    <row r="33" spans="1:17" s="121" customFormat="1" ht="18" customHeight="1" thickBot="1">
      <c r="A33" s="1209"/>
      <c r="B33" s="200" t="s">
        <v>394</v>
      </c>
      <c r="C33" s="236" t="s">
        <v>786</v>
      </c>
      <c r="D33" s="393">
        <v>46197</v>
      </c>
      <c r="E33" s="961">
        <v>46204</v>
      </c>
      <c r="F33" s="395">
        <v>46207</v>
      </c>
      <c r="G33" s="396">
        <v>46209</v>
      </c>
      <c r="H33" s="396">
        <v>46207</v>
      </c>
      <c r="I33" s="396">
        <v>46207</v>
      </c>
      <c r="J33" s="396">
        <v>46205</v>
      </c>
      <c r="K33" s="396">
        <v>46207</v>
      </c>
      <c r="L33" s="396">
        <v>46207</v>
      </c>
      <c r="M33" s="395">
        <v>46208</v>
      </c>
      <c r="N33" s="396">
        <v>46208</v>
      </c>
      <c r="O33" s="396">
        <v>46207</v>
      </c>
      <c r="P33" s="396">
        <v>46208</v>
      </c>
      <c r="Q33" s="397">
        <v>46205</v>
      </c>
    </row>
    <row r="34" spans="1:17" s="121" customFormat="1" ht="18" customHeight="1">
      <c r="A34" s="1208" t="s">
        <v>247</v>
      </c>
      <c r="B34" s="233" t="s">
        <v>381</v>
      </c>
      <c r="C34" s="235" t="s">
        <v>783</v>
      </c>
      <c r="D34" s="401">
        <v>46180</v>
      </c>
      <c r="E34" s="964">
        <v>46185</v>
      </c>
      <c r="F34" s="381">
        <v>46190</v>
      </c>
      <c r="G34" s="382">
        <v>46192</v>
      </c>
      <c r="H34" s="382">
        <v>46190</v>
      </c>
      <c r="I34" s="382">
        <v>46190</v>
      </c>
      <c r="J34" s="382">
        <v>46188</v>
      </c>
      <c r="K34" s="382">
        <v>46190</v>
      </c>
      <c r="L34" s="382">
        <v>46190</v>
      </c>
      <c r="M34" s="381">
        <v>46191</v>
      </c>
      <c r="N34" s="382">
        <v>46191</v>
      </c>
      <c r="O34" s="382">
        <v>46190</v>
      </c>
      <c r="P34" s="382">
        <v>46191</v>
      </c>
      <c r="Q34" s="383">
        <v>46188</v>
      </c>
    </row>
    <row r="35" spans="1:17" s="121" customFormat="1" ht="18" customHeight="1">
      <c r="A35" s="1205"/>
      <c r="B35" s="197" t="s">
        <v>686</v>
      </c>
      <c r="C35" s="198" t="s">
        <v>594</v>
      </c>
      <c r="D35" s="384">
        <v>46187</v>
      </c>
      <c r="E35" s="960">
        <v>46192</v>
      </c>
      <c r="F35" s="386">
        <v>46197</v>
      </c>
      <c r="G35" s="387">
        <v>46199</v>
      </c>
      <c r="H35" s="387">
        <v>46197</v>
      </c>
      <c r="I35" s="387">
        <v>46197</v>
      </c>
      <c r="J35" s="387">
        <v>46195</v>
      </c>
      <c r="K35" s="387">
        <v>46197</v>
      </c>
      <c r="L35" s="387">
        <v>46197</v>
      </c>
      <c r="M35" s="386">
        <v>46198</v>
      </c>
      <c r="N35" s="387">
        <v>46198</v>
      </c>
      <c r="O35" s="387">
        <v>46197</v>
      </c>
      <c r="P35" s="387">
        <v>46198</v>
      </c>
      <c r="Q35" s="388">
        <v>46195</v>
      </c>
    </row>
    <row r="36" spans="1:17" s="121" customFormat="1" ht="18" customHeight="1">
      <c r="A36" s="1205"/>
      <c r="B36" s="257" t="s">
        <v>388</v>
      </c>
      <c r="C36" s="258" t="s">
        <v>595</v>
      </c>
      <c r="D36" s="389">
        <v>46194</v>
      </c>
      <c r="E36" s="960">
        <v>46199</v>
      </c>
      <c r="F36" s="390">
        <v>46204</v>
      </c>
      <c r="G36" s="391">
        <v>46206</v>
      </c>
      <c r="H36" s="391">
        <v>46204</v>
      </c>
      <c r="I36" s="391">
        <v>46204</v>
      </c>
      <c r="J36" s="391">
        <v>46202</v>
      </c>
      <c r="K36" s="391">
        <v>46204</v>
      </c>
      <c r="L36" s="391">
        <v>46204</v>
      </c>
      <c r="M36" s="390">
        <v>46205</v>
      </c>
      <c r="N36" s="391">
        <v>46205</v>
      </c>
      <c r="O36" s="391">
        <v>46204</v>
      </c>
      <c r="P36" s="391">
        <v>46205</v>
      </c>
      <c r="Q36" s="392">
        <v>46202</v>
      </c>
    </row>
    <row r="37" spans="1:17" s="121" customFormat="1" ht="18" customHeight="1" thickBot="1">
      <c r="A37" s="1209"/>
      <c r="B37" s="200" t="s">
        <v>381</v>
      </c>
      <c r="C37" s="236" t="s">
        <v>595</v>
      </c>
      <c r="D37" s="393">
        <v>46201</v>
      </c>
      <c r="E37" s="961">
        <v>46206</v>
      </c>
      <c r="F37" s="395">
        <v>46211</v>
      </c>
      <c r="G37" s="396">
        <v>46213</v>
      </c>
      <c r="H37" s="396">
        <v>46211</v>
      </c>
      <c r="I37" s="396">
        <v>46211</v>
      </c>
      <c r="J37" s="396">
        <v>46209</v>
      </c>
      <c r="K37" s="396">
        <v>46211</v>
      </c>
      <c r="L37" s="396">
        <v>46211</v>
      </c>
      <c r="M37" s="395">
        <v>46212</v>
      </c>
      <c r="N37" s="396">
        <v>46212</v>
      </c>
      <c r="O37" s="396">
        <v>46211</v>
      </c>
      <c r="P37" s="396">
        <v>46212</v>
      </c>
      <c r="Q37" s="397">
        <v>46209</v>
      </c>
    </row>
    <row r="38" spans="1:17" s="121" customFormat="1" ht="18" customHeight="1">
      <c r="A38" s="1208" t="s">
        <v>263</v>
      </c>
      <c r="B38" s="233" t="s">
        <v>480</v>
      </c>
      <c r="C38" s="235" t="s">
        <v>787</v>
      </c>
      <c r="D38" s="401">
        <v>46178</v>
      </c>
      <c r="E38" s="964">
        <v>46185</v>
      </c>
      <c r="F38" s="381">
        <v>46188</v>
      </c>
      <c r="G38" s="382">
        <v>46190</v>
      </c>
      <c r="H38" s="382">
        <v>46188</v>
      </c>
      <c r="I38" s="382">
        <v>46188</v>
      </c>
      <c r="J38" s="382">
        <v>46186</v>
      </c>
      <c r="K38" s="382">
        <v>46188</v>
      </c>
      <c r="L38" s="382">
        <v>46188</v>
      </c>
      <c r="M38" s="381">
        <v>46189</v>
      </c>
      <c r="N38" s="382">
        <v>46189</v>
      </c>
      <c r="O38" s="382">
        <v>46188</v>
      </c>
      <c r="P38" s="382">
        <v>46189</v>
      </c>
      <c r="Q38" s="383">
        <v>46186</v>
      </c>
    </row>
    <row r="39" spans="1:17" s="121" customFormat="1" ht="18" customHeight="1">
      <c r="A39" s="1205"/>
      <c r="B39" s="197" t="s">
        <v>788</v>
      </c>
      <c r="C39" s="198" t="s">
        <v>783</v>
      </c>
      <c r="D39" s="384">
        <v>46185</v>
      </c>
      <c r="E39" s="960">
        <v>46192</v>
      </c>
      <c r="F39" s="386">
        <v>46195</v>
      </c>
      <c r="G39" s="387">
        <v>46197</v>
      </c>
      <c r="H39" s="387">
        <v>46195</v>
      </c>
      <c r="I39" s="387">
        <v>46195</v>
      </c>
      <c r="J39" s="387">
        <v>46193</v>
      </c>
      <c r="K39" s="387">
        <v>46195</v>
      </c>
      <c r="L39" s="387">
        <v>46195</v>
      </c>
      <c r="M39" s="386">
        <v>46196</v>
      </c>
      <c r="N39" s="387">
        <v>46196</v>
      </c>
      <c r="O39" s="387">
        <v>46195</v>
      </c>
      <c r="P39" s="387">
        <v>46196</v>
      </c>
      <c r="Q39" s="388">
        <v>46193</v>
      </c>
    </row>
    <row r="40" spans="1:17" s="121" customFormat="1" ht="18" customHeight="1">
      <c r="A40" s="1205"/>
      <c r="B40" s="257" t="s">
        <v>468</v>
      </c>
      <c r="C40" s="258" t="s">
        <v>595</v>
      </c>
      <c r="D40" s="389">
        <v>46192</v>
      </c>
      <c r="E40" s="960">
        <v>46199</v>
      </c>
      <c r="F40" s="390">
        <v>46202</v>
      </c>
      <c r="G40" s="391">
        <v>46204</v>
      </c>
      <c r="H40" s="391">
        <v>46202</v>
      </c>
      <c r="I40" s="391">
        <v>46202</v>
      </c>
      <c r="J40" s="391">
        <v>46200</v>
      </c>
      <c r="K40" s="391">
        <v>46202</v>
      </c>
      <c r="L40" s="391">
        <v>46202</v>
      </c>
      <c r="M40" s="390">
        <v>46203</v>
      </c>
      <c r="N40" s="391">
        <v>46203</v>
      </c>
      <c r="O40" s="391">
        <v>46202</v>
      </c>
      <c r="P40" s="391">
        <v>46203</v>
      </c>
      <c r="Q40" s="392">
        <v>46200</v>
      </c>
    </row>
    <row r="41" spans="1:17" s="121" customFormat="1" ht="18" customHeight="1" thickBot="1">
      <c r="A41" s="1209"/>
      <c r="B41" s="200" t="s">
        <v>480</v>
      </c>
      <c r="C41" s="259" t="s">
        <v>789</v>
      </c>
      <c r="D41" s="389">
        <v>46199</v>
      </c>
      <c r="E41" s="965">
        <v>46206</v>
      </c>
      <c r="F41" s="390">
        <v>46209</v>
      </c>
      <c r="G41" s="391">
        <v>46211</v>
      </c>
      <c r="H41" s="391">
        <v>46209</v>
      </c>
      <c r="I41" s="391">
        <v>46209</v>
      </c>
      <c r="J41" s="391">
        <v>46207</v>
      </c>
      <c r="K41" s="391">
        <v>46209</v>
      </c>
      <c r="L41" s="391">
        <v>46209</v>
      </c>
      <c r="M41" s="390">
        <v>46210</v>
      </c>
      <c r="N41" s="391">
        <v>46210</v>
      </c>
      <c r="O41" s="391">
        <v>46209</v>
      </c>
      <c r="P41" s="391">
        <v>46210</v>
      </c>
      <c r="Q41" s="392">
        <v>46207</v>
      </c>
    </row>
    <row r="42" spans="1:17" s="121" customFormat="1" ht="18" customHeight="1">
      <c r="A42" s="1216" t="s">
        <v>264</v>
      </c>
      <c r="B42" s="233" t="s">
        <v>687</v>
      </c>
      <c r="C42" s="235" t="s">
        <v>593</v>
      </c>
      <c r="D42" s="402">
        <v>46177</v>
      </c>
      <c r="E42" s="964">
        <v>46183</v>
      </c>
      <c r="F42" s="381">
        <v>46187</v>
      </c>
      <c r="G42" s="382">
        <v>46189</v>
      </c>
      <c r="H42" s="382">
        <v>46187</v>
      </c>
      <c r="I42" s="382">
        <v>46187</v>
      </c>
      <c r="J42" s="382">
        <v>46185</v>
      </c>
      <c r="K42" s="382">
        <v>46187</v>
      </c>
      <c r="L42" s="382">
        <v>46187</v>
      </c>
      <c r="M42" s="381">
        <v>46188</v>
      </c>
      <c r="N42" s="382">
        <v>46188</v>
      </c>
      <c r="O42" s="382">
        <v>46187</v>
      </c>
      <c r="P42" s="382">
        <v>46188</v>
      </c>
      <c r="Q42" s="383">
        <v>46185</v>
      </c>
    </row>
    <row r="43" spans="1:17" s="121" customFormat="1" ht="18" customHeight="1">
      <c r="A43" s="1217"/>
      <c r="B43" s="197" t="s">
        <v>734</v>
      </c>
      <c r="C43" s="198" t="s">
        <v>783</v>
      </c>
      <c r="D43" s="385">
        <v>46184</v>
      </c>
      <c r="E43" s="960">
        <v>46190</v>
      </c>
      <c r="F43" s="386">
        <v>46194</v>
      </c>
      <c r="G43" s="387">
        <v>46196</v>
      </c>
      <c r="H43" s="387">
        <v>46194</v>
      </c>
      <c r="I43" s="387">
        <v>46194</v>
      </c>
      <c r="J43" s="387">
        <v>46192</v>
      </c>
      <c r="K43" s="387">
        <v>46194</v>
      </c>
      <c r="L43" s="387">
        <v>46194</v>
      </c>
      <c r="M43" s="386">
        <v>46195</v>
      </c>
      <c r="N43" s="387">
        <v>46195</v>
      </c>
      <c r="O43" s="387">
        <v>46194</v>
      </c>
      <c r="P43" s="387">
        <v>46195</v>
      </c>
      <c r="Q43" s="388">
        <v>46192</v>
      </c>
    </row>
    <row r="44" spans="1:17" s="121" customFormat="1" ht="18" customHeight="1">
      <c r="A44" s="1217"/>
      <c r="B44" s="257" t="s">
        <v>790</v>
      </c>
      <c r="C44" s="258" t="s">
        <v>592</v>
      </c>
      <c r="D44" s="385">
        <v>46191</v>
      </c>
      <c r="E44" s="960">
        <v>46197</v>
      </c>
      <c r="F44" s="390">
        <v>46201</v>
      </c>
      <c r="G44" s="391">
        <v>46203</v>
      </c>
      <c r="H44" s="391">
        <v>46201</v>
      </c>
      <c r="I44" s="391">
        <v>46201</v>
      </c>
      <c r="J44" s="391">
        <v>46199</v>
      </c>
      <c r="K44" s="391">
        <v>46201</v>
      </c>
      <c r="L44" s="391">
        <v>46201</v>
      </c>
      <c r="M44" s="390">
        <v>46202</v>
      </c>
      <c r="N44" s="391">
        <v>46202</v>
      </c>
      <c r="O44" s="391">
        <v>46201</v>
      </c>
      <c r="P44" s="391">
        <v>46202</v>
      </c>
      <c r="Q44" s="392">
        <v>46199</v>
      </c>
    </row>
    <row r="45" spans="1:17" s="121" customFormat="1" ht="18" customHeight="1" thickBot="1">
      <c r="A45" s="1218"/>
      <c r="B45" s="200" t="s">
        <v>687</v>
      </c>
      <c r="C45" s="259" t="s">
        <v>592</v>
      </c>
      <c r="D45" s="394">
        <v>46198</v>
      </c>
      <c r="E45" s="961">
        <v>46204</v>
      </c>
      <c r="F45" s="390">
        <v>46208</v>
      </c>
      <c r="G45" s="391">
        <v>46210</v>
      </c>
      <c r="H45" s="391">
        <v>46208</v>
      </c>
      <c r="I45" s="391">
        <v>46208</v>
      </c>
      <c r="J45" s="391">
        <v>46206</v>
      </c>
      <c r="K45" s="391">
        <v>46208</v>
      </c>
      <c r="L45" s="391">
        <v>46208</v>
      </c>
      <c r="M45" s="390">
        <v>46209</v>
      </c>
      <c r="N45" s="391">
        <v>46209</v>
      </c>
      <c r="O45" s="391">
        <v>46208</v>
      </c>
      <c r="P45" s="391">
        <v>46209</v>
      </c>
      <c r="Q45" s="392">
        <v>46206</v>
      </c>
    </row>
    <row r="46" spans="1:17" s="121" customFormat="1" ht="18" customHeight="1">
      <c r="A46" s="1213" t="s">
        <v>391</v>
      </c>
      <c r="B46" s="613" t="s">
        <v>389</v>
      </c>
      <c r="C46" s="616" t="s">
        <v>594</v>
      </c>
      <c r="D46" s="402">
        <v>46177</v>
      </c>
      <c r="E46" s="964">
        <v>46184</v>
      </c>
      <c r="F46" s="381">
        <v>46187</v>
      </c>
      <c r="G46" s="382">
        <v>46189</v>
      </c>
      <c r="H46" s="382">
        <v>46187</v>
      </c>
      <c r="I46" s="382">
        <v>46187</v>
      </c>
      <c r="J46" s="382">
        <v>46185</v>
      </c>
      <c r="K46" s="382">
        <v>46187</v>
      </c>
      <c r="L46" s="382">
        <v>46187</v>
      </c>
      <c r="M46" s="382">
        <v>46188</v>
      </c>
      <c r="N46" s="382">
        <v>46188</v>
      </c>
      <c r="O46" s="382">
        <v>46187</v>
      </c>
      <c r="P46" s="382">
        <v>46188</v>
      </c>
      <c r="Q46" s="403">
        <v>46185</v>
      </c>
    </row>
    <row r="47" spans="1:17" s="121" customFormat="1" ht="18" customHeight="1">
      <c r="A47" s="1214"/>
      <c r="B47" s="614" t="s">
        <v>485</v>
      </c>
      <c r="C47" s="617" t="s">
        <v>594</v>
      </c>
      <c r="D47" s="385">
        <v>46184</v>
      </c>
      <c r="E47" s="960">
        <v>46191</v>
      </c>
      <c r="F47" s="386">
        <v>46194</v>
      </c>
      <c r="G47" s="387">
        <v>46196</v>
      </c>
      <c r="H47" s="387">
        <v>46194</v>
      </c>
      <c r="I47" s="387">
        <v>46194</v>
      </c>
      <c r="J47" s="387">
        <v>46192</v>
      </c>
      <c r="K47" s="387">
        <v>46194</v>
      </c>
      <c r="L47" s="387">
        <v>46194</v>
      </c>
      <c r="M47" s="387">
        <v>46195</v>
      </c>
      <c r="N47" s="387">
        <v>46195</v>
      </c>
      <c r="O47" s="387">
        <v>46194</v>
      </c>
      <c r="P47" s="387">
        <v>46195</v>
      </c>
      <c r="Q47" s="404">
        <v>46192</v>
      </c>
    </row>
    <row r="48" spans="1:17" s="121" customFormat="1" ht="18" customHeight="1">
      <c r="A48" s="1214"/>
      <c r="B48" s="614" t="s">
        <v>387</v>
      </c>
      <c r="C48" s="617" t="s">
        <v>783</v>
      </c>
      <c r="D48" s="385">
        <v>46191</v>
      </c>
      <c r="E48" s="960">
        <v>46198</v>
      </c>
      <c r="F48" s="386">
        <v>46201</v>
      </c>
      <c r="G48" s="387">
        <v>46203</v>
      </c>
      <c r="H48" s="387">
        <v>46201</v>
      </c>
      <c r="I48" s="387">
        <v>46201</v>
      </c>
      <c r="J48" s="387">
        <v>46199</v>
      </c>
      <c r="K48" s="387">
        <v>46201</v>
      </c>
      <c r="L48" s="387">
        <v>46201</v>
      </c>
      <c r="M48" s="387">
        <v>46202</v>
      </c>
      <c r="N48" s="387">
        <v>46202</v>
      </c>
      <c r="O48" s="387">
        <v>46201</v>
      </c>
      <c r="P48" s="387">
        <v>46202</v>
      </c>
      <c r="Q48" s="404">
        <v>46199</v>
      </c>
    </row>
    <row r="49" spans="1:17" s="121" customFormat="1" ht="18" customHeight="1" thickBot="1">
      <c r="A49" s="1215"/>
      <c r="B49" s="615" t="s">
        <v>389</v>
      </c>
      <c r="C49" s="618" t="s">
        <v>783</v>
      </c>
      <c r="D49" s="394">
        <v>46198</v>
      </c>
      <c r="E49" s="961">
        <v>46205</v>
      </c>
      <c r="F49" s="395">
        <v>46208</v>
      </c>
      <c r="G49" s="396">
        <v>46210</v>
      </c>
      <c r="H49" s="396">
        <v>46208</v>
      </c>
      <c r="I49" s="396">
        <v>46208</v>
      </c>
      <c r="J49" s="396">
        <v>46206</v>
      </c>
      <c r="K49" s="396">
        <v>46208</v>
      </c>
      <c r="L49" s="396">
        <v>46208</v>
      </c>
      <c r="M49" s="396">
        <v>46209</v>
      </c>
      <c r="N49" s="396">
        <v>46209</v>
      </c>
      <c r="O49" s="396">
        <v>46208</v>
      </c>
      <c r="P49" s="396">
        <v>46209</v>
      </c>
      <c r="Q49" s="406">
        <v>46206</v>
      </c>
    </row>
    <row r="50" spans="1:17" s="121" customFormat="1" ht="18" hidden="1" customHeight="1">
      <c r="A50" s="1205" t="s">
        <v>385</v>
      </c>
      <c r="B50" s="596"/>
      <c r="C50" s="597"/>
      <c r="D50" s="598"/>
      <c r="E50" s="966"/>
      <c r="F50" s="600"/>
      <c r="G50" s="601"/>
      <c r="H50" s="601"/>
      <c r="I50" s="601"/>
      <c r="J50" s="601"/>
      <c r="K50" s="601"/>
      <c r="L50" s="601"/>
      <c r="M50" s="600"/>
      <c r="N50" s="601"/>
      <c r="O50" s="601"/>
      <c r="P50" s="601"/>
      <c r="Q50" s="602"/>
    </row>
    <row r="51" spans="1:17" s="121" customFormat="1" ht="18" hidden="1" customHeight="1">
      <c r="A51" s="1206"/>
      <c r="B51" s="197"/>
      <c r="C51" s="198"/>
      <c r="D51" s="384"/>
      <c r="E51" s="960"/>
      <c r="F51" s="386"/>
      <c r="G51" s="387"/>
      <c r="H51" s="387"/>
      <c r="I51" s="387"/>
      <c r="J51" s="387"/>
      <c r="K51" s="387"/>
      <c r="L51" s="387"/>
      <c r="M51" s="386"/>
      <c r="N51" s="387"/>
      <c r="O51" s="387"/>
      <c r="P51" s="387"/>
      <c r="Q51" s="388"/>
    </row>
    <row r="52" spans="1:17" s="121" customFormat="1" ht="18" hidden="1" customHeight="1">
      <c r="A52" s="1206"/>
      <c r="B52" s="257"/>
      <c r="C52" s="258"/>
      <c r="D52" s="389"/>
      <c r="E52" s="960"/>
      <c r="F52" s="390"/>
      <c r="G52" s="391"/>
      <c r="H52" s="391"/>
      <c r="I52" s="391"/>
      <c r="J52" s="391"/>
      <c r="K52" s="391"/>
      <c r="L52" s="391"/>
      <c r="M52" s="390"/>
      <c r="N52" s="391"/>
      <c r="O52" s="391"/>
      <c r="P52" s="391"/>
      <c r="Q52" s="392"/>
    </row>
    <row r="53" spans="1:17" s="121" customFormat="1" ht="18" hidden="1" customHeight="1" thickBot="1">
      <c r="A53" s="1207"/>
      <c r="B53" s="200"/>
      <c r="C53" s="221"/>
      <c r="D53" s="393"/>
      <c r="E53" s="961"/>
      <c r="F53" s="395"/>
      <c r="G53" s="396"/>
      <c r="H53" s="396"/>
      <c r="I53" s="396"/>
      <c r="J53" s="396"/>
      <c r="K53" s="396"/>
      <c r="L53" s="396"/>
      <c r="M53" s="395"/>
      <c r="N53" s="396"/>
      <c r="O53" s="396"/>
      <c r="P53" s="396"/>
      <c r="Q53" s="397"/>
    </row>
    <row r="55" spans="1:17">
      <c r="A55" s="142" t="s">
        <v>170</v>
      </c>
      <c r="B55" s="142"/>
    </row>
  </sheetData>
  <mergeCells count="22">
    <mergeCell ref="F7:Q7"/>
    <mergeCell ref="C7:C9"/>
    <mergeCell ref="D7:D9"/>
    <mergeCell ref="E7:E9"/>
    <mergeCell ref="B7:B9"/>
    <mergeCell ref="A50:A53"/>
    <mergeCell ref="A18:A21"/>
    <mergeCell ref="A7:A9"/>
    <mergeCell ref="A14:A17"/>
    <mergeCell ref="A22:A25"/>
    <mergeCell ref="A38:A41"/>
    <mergeCell ref="A34:A37"/>
    <mergeCell ref="A46:A49"/>
    <mergeCell ref="A26:A29"/>
    <mergeCell ref="A42:A45"/>
    <mergeCell ref="A30:A33"/>
    <mergeCell ref="A10:A13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A72" sqref="A72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140625" style="11" customWidth="1"/>
    <col min="20" max="16384" width="9.140625" style="11"/>
  </cols>
  <sheetData>
    <row r="1" spans="1:20" s="6" customFormat="1" ht="21.75" customHeight="1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1190"/>
      <c r="R1" s="1190"/>
      <c r="S1" s="1190"/>
    </row>
    <row r="2" spans="1:20" s="7" customFormat="1" ht="16.5" customHeight="1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</row>
    <row r="3" spans="1:20" s="7" customFormat="1" ht="16.5" customHeight="1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  <c r="J3" s="1192"/>
      <c r="K3" s="1192"/>
      <c r="L3" s="1192"/>
      <c r="M3" s="1192"/>
      <c r="N3" s="1192"/>
      <c r="O3" s="1192"/>
      <c r="P3" s="1192"/>
      <c r="Q3" s="1192"/>
      <c r="R3" s="1192"/>
      <c r="S3" s="1192"/>
    </row>
    <row r="4" spans="1:20" s="35" customFormat="1" ht="25.5" customHeight="1" thickTop="1">
      <c r="A4" s="1203" t="s">
        <v>19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</row>
    <row r="5" spans="1:20" ht="3.75" hidden="1" customHeight="1"/>
    <row r="6" spans="1:20" s="20" customFormat="1" ht="13.5" thickBot="1">
      <c r="A6" s="34" t="s">
        <v>89</v>
      </c>
      <c r="B6" s="34"/>
      <c r="Q6" s="262" t="s">
        <v>46</v>
      </c>
      <c r="R6" s="1204">
        <f ca="1">TODAY()</f>
        <v>46167</v>
      </c>
      <c r="S6" s="1204"/>
    </row>
    <row r="7" spans="1:20" ht="15.75" thickBot="1">
      <c r="A7" s="1232" t="s">
        <v>243</v>
      </c>
      <c r="B7" s="1232" t="s">
        <v>1</v>
      </c>
      <c r="C7" s="1223" t="s">
        <v>163</v>
      </c>
      <c r="D7" s="1221" t="s">
        <v>164</v>
      </c>
      <c r="E7" s="1221" t="s">
        <v>265</v>
      </c>
      <c r="F7" s="1230" t="s">
        <v>165</v>
      </c>
      <c r="G7" s="1230"/>
      <c r="H7" s="1230"/>
      <c r="I7" s="1230"/>
      <c r="J7" s="1230"/>
      <c r="K7" s="1230"/>
      <c r="L7" s="1230"/>
      <c r="M7" s="1230"/>
      <c r="N7" s="1230"/>
      <c r="O7" s="1230"/>
      <c r="P7" s="1230"/>
      <c r="Q7" s="1230"/>
      <c r="R7" s="1230"/>
      <c r="S7" s="1231"/>
    </row>
    <row r="8" spans="1:20">
      <c r="A8" s="1224"/>
      <c r="B8" s="1224"/>
      <c r="C8" s="1224"/>
      <c r="D8" s="1222"/>
      <c r="E8" s="1222"/>
      <c r="F8" s="1233" t="s">
        <v>79</v>
      </c>
      <c r="G8" s="1228" t="s">
        <v>22</v>
      </c>
      <c r="H8" s="1026" t="s">
        <v>94</v>
      </c>
      <c r="I8" s="1039" t="s">
        <v>95</v>
      </c>
      <c r="J8" s="1030" t="s">
        <v>96</v>
      </c>
      <c r="K8" s="1030" t="s">
        <v>97</v>
      </c>
      <c r="L8" s="1030" t="s">
        <v>98</v>
      </c>
      <c r="M8" s="1030" t="s">
        <v>173</v>
      </c>
      <c r="N8" s="1030" t="s">
        <v>84</v>
      </c>
      <c r="O8" s="1030" t="s">
        <v>100</v>
      </c>
      <c r="P8" s="1040" t="s">
        <v>101</v>
      </c>
      <c r="Q8" s="1040" t="s">
        <v>118</v>
      </c>
      <c r="R8" s="1040" t="s">
        <v>102</v>
      </c>
      <c r="S8" s="1235" t="s">
        <v>152</v>
      </c>
    </row>
    <row r="9" spans="1:20" ht="15.75" thickBot="1">
      <c r="A9" s="1224"/>
      <c r="B9" s="1224"/>
      <c r="C9" s="1224"/>
      <c r="D9" s="1222"/>
      <c r="E9" s="1222"/>
      <c r="F9" s="1234"/>
      <c r="G9" s="1229"/>
      <c r="H9" s="1035" t="s">
        <v>103</v>
      </c>
      <c r="I9" s="1037" t="s">
        <v>43</v>
      </c>
      <c r="J9" s="1037" t="s">
        <v>98</v>
      </c>
      <c r="K9" s="1037" t="s">
        <v>43</v>
      </c>
      <c r="L9" s="1037" t="s">
        <v>45</v>
      </c>
      <c r="M9" s="1037"/>
      <c r="N9" s="1041"/>
      <c r="O9" s="1037" t="s">
        <v>104</v>
      </c>
      <c r="P9" s="1042" t="s">
        <v>105</v>
      </c>
      <c r="Q9" s="1042" t="s">
        <v>43</v>
      </c>
      <c r="R9" s="1042" t="s">
        <v>106</v>
      </c>
      <c r="S9" s="1236"/>
    </row>
    <row r="10" spans="1:20" s="121" customFormat="1" ht="18" customHeight="1">
      <c r="A10" s="1208" t="s">
        <v>398</v>
      </c>
      <c r="B10" s="233" t="s">
        <v>404</v>
      </c>
      <c r="C10" s="235" t="s">
        <v>594</v>
      </c>
      <c r="D10" s="380">
        <v>46180</v>
      </c>
      <c r="E10" s="959">
        <v>46183</v>
      </c>
      <c r="F10" s="381">
        <v>46190</v>
      </c>
      <c r="G10" s="382">
        <v>46190</v>
      </c>
      <c r="H10" s="382">
        <v>46190</v>
      </c>
      <c r="I10" s="382">
        <v>46190</v>
      </c>
      <c r="J10" s="382">
        <v>46193</v>
      </c>
      <c r="K10" s="382">
        <v>46190</v>
      </c>
      <c r="L10" s="382">
        <v>46193</v>
      </c>
      <c r="M10" s="381">
        <v>46192</v>
      </c>
      <c r="N10" s="382">
        <v>46193</v>
      </c>
      <c r="O10" s="382">
        <v>46190</v>
      </c>
      <c r="P10" s="382">
        <v>46189</v>
      </c>
      <c r="Q10" s="382">
        <v>46190</v>
      </c>
      <c r="R10" s="382">
        <v>46191</v>
      </c>
      <c r="S10" s="403">
        <v>46188</v>
      </c>
      <c r="T10" s="123"/>
    </row>
    <row r="11" spans="1:20" s="121" customFormat="1" ht="18" customHeight="1">
      <c r="A11" s="1206"/>
      <c r="B11" s="197" t="s">
        <v>390</v>
      </c>
      <c r="C11" s="198" t="s">
        <v>783</v>
      </c>
      <c r="D11" s="384">
        <v>46187</v>
      </c>
      <c r="E11" s="960">
        <v>46190</v>
      </c>
      <c r="F11" s="386">
        <v>46197</v>
      </c>
      <c r="G11" s="387">
        <v>46197</v>
      </c>
      <c r="H11" s="387">
        <v>46197</v>
      </c>
      <c r="I11" s="387">
        <v>46197</v>
      </c>
      <c r="J11" s="387">
        <v>46200</v>
      </c>
      <c r="K11" s="387">
        <v>46197</v>
      </c>
      <c r="L11" s="387">
        <v>46200</v>
      </c>
      <c r="M11" s="386">
        <v>46199</v>
      </c>
      <c r="N11" s="387">
        <v>46200</v>
      </c>
      <c r="O11" s="387">
        <v>46197</v>
      </c>
      <c r="P11" s="387">
        <v>46196</v>
      </c>
      <c r="Q11" s="387">
        <v>46197</v>
      </c>
      <c r="R11" s="387">
        <v>46198</v>
      </c>
      <c r="S11" s="404">
        <v>46195</v>
      </c>
    </row>
    <row r="12" spans="1:20" s="121" customFormat="1" ht="18" customHeight="1">
      <c r="A12" s="1206"/>
      <c r="B12" s="257" t="s">
        <v>499</v>
      </c>
      <c r="C12" s="258" t="s">
        <v>783</v>
      </c>
      <c r="D12" s="389">
        <v>46194</v>
      </c>
      <c r="E12" s="960">
        <v>46197</v>
      </c>
      <c r="F12" s="390">
        <v>46204</v>
      </c>
      <c r="G12" s="391">
        <v>46204</v>
      </c>
      <c r="H12" s="391">
        <v>46204</v>
      </c>
      <c r="I12" s="391">
        <v>46204</v>
      </c>
      <c r="J12" s="391">
        <v>46207</v>
      </c>
      <c r="K12" s="391">
        <v>46204</v>
      </c>
      <c r="L12" s="391">
        <v>46207</v>
      </c>
      <c r="M12" s="390">
        <v>46206</v>
      </c>
      <c r="N12" s="391">
        <v>46207</v>
      </c>
      <c r="O12" s="391">
        <v>46204</v>
      </c>
      <c r="P12" s="391">
        <v>46203</v>
      </c>
      <c r="Q12" s="391">
        <v>46204</v>
      </c>
      <c r="R12" s="391">
        <v>46205</v>
      </c>
      <c r="S12" s="405">
        <v>46202</v>
      </c>
    </row>
    <row r="13" spans="1:20" s="121" customFormat="1" ht="18" customHeight="1" thickBot="1">
      <c r="A13" s="1207"/>
      <c r="B13" s="200" t="s">
        <v>404</v>
      </c>
      <c r="C13" s="236" t="s">
        <v>783</v>
      </c>
      <c r="D13" s="393">
        <v>46201</v>
      </c>
      <c r="E13" s="961">
        <v>46204</v>
      </c>
      <c r="F13" s="395">
        <v>46211</v>
      </c>
      <c r="G13" s="396">
        <v>46211</v>
      </c>
      <c r="H13" s="396">
        <v>46211</v>
      </c>
      <c r="I13" s="396">
        <v>46211</v>
      </c>
      <c r="J13" s="396">
        <v>46214</v>
      </c>
      <c r="K13" s="396">
        <v>46211</v>
      </c>
      <c r="L13" s="396">
        <v>46214</v>
      </c>
      <c r="M13" s="395">
        <v>46213</v>
      </c>
      <c r="N13" s="396">
        <v>46214</v>
      </c>
      <c r="O13" s="396">
        <v>46211</v>
      </c>
      <c r="P13" s="396">
        <v>46210</v>
      </c>
      <c r="Q13" s="396">
        <v>46211</v>
      </c>
      <c r="R13" s="396">
        <v>46212</v>
      </c>
      <c r="S13" s="406">
        <v>46209</v>
      </c>
    </row>
    <row r="14" spans="1:20" s="121" customFormat="1" ht="18" customHeight="1">
      <c r="A14" s="1208" t="s">
        <v>399</v>
      </c>
      <c r="B14" s="233" t="s">
        <v>587</v>
      </c>
      <c r="C14" s="235" t="s">
        <v>594</v>
      </c>
      <c r="D14" s="380">
        <v>46179</v>
      </c>
      <c r="E14" s="959">
        <v>46184</v>
      </c>
      <c r="F14" s="381">
        <v>46189</v>
      </c>
      <c r="G14" s="382">
        <v>46189</v>
      </c>
      <c r="H14" s="382">
        <v>46189</v>
      </c>
      <c r="I14" s="382">
        <v>46189</v>
      </c>
      <c r="J14" s="382">
        <v>46192</v>
      </c>
      <c r="K14" s="382">
        <v>46189</v>
      </c>
      <c r="L14" s="382">
        <v>46192</v>
      </c>
      <c r="M14" s="381">
        <v>46191</v>
      </c>
      <c r="N14" s="382">
        <v>46192</v>
      </c>
      <c r="O14" s="382">
        <v>46189</v>
      </c>
      <c r="P14" s="382">
        <v>46188</v>
      </c>
      <c r="Q14" s="382">
        <v>46189</v>
      </c>
      <c r="R14" s="382">
        <v>46190</v>
      </c>
      <c r="S14" s="403">
        <v>46187</v>
      </c>
      <c r="T14" s="123"/>
    </row>
    <row r="15" spans="1:20" s="121" customFormat="1" ht="18" customHeight="1">
      <c r="A15" s="1206"/>
      <c r="B15" s="197" t="s">
        <v>554</v>
      </c>
      <c r="C15" s="198" t="s">
        <v>783</v>
      </c>
      <c r="D15" s="398">
        <v>46186</v>
      </c>
      <c r="E15" s="962">
        <v>46191</v>
      </c>
      <c r="F15" s="386">
        <v>46196</v>
      </c>
      <c r="G15" s="387">
        <v>46196</v>
      </c>
      <c r="H15" s="387">
        <v>46196</v>
      </c>
      <c r="I15" s="387">
        <v>46196</v>
      </c>
      <c r="J15" s="387">
        <v>46199</v>
      </c>
      <c r="K15" s="387">
        <v>46196</v>
      </c>
      <c r="L15" s="387">
        <v>46199</v>
      </c>
      <c r="M15" s="386">
        <v>46198</v>
      </c>
      <c r="N15" s="387">
        <v>46199</v>
      </c>
      <c r="O15" s="387">
        <v>46196</v>
      </c>
      <c r="P15" s="387">
        <v>46195</v>
      </c>
      <c r="Q15" s="387">
        <v>46196</v>
      </c>
      <c r="R15" s="387">
        <v>46197</v>
      </c>
      <c r="S15" s="404">
        <v>46194</v>
      </c>
      <c r="T15" s="123"/>
    </row>
    <row r="16" spans="1:20" s="121" customFormat="1" ht="18" customHeight="1">
      <c r="A16" s="1206"/>
      <c r="B16" s="257" t="s">
        <v>587</v>
      </c>
      <c r="C16" s="258" t="s">
        <v>783</v>
      </c>
      <c r="D16" s="399">
        <v>46200</v>
      </c>
      <c r="E16" s="962">
        <v>46205</v>
      </c>
      <c r="F16" s="390">
        <v>46210</v>
      </c>
      <c r="G16" s="391">
        <v>46210</v>
      </c>
      <c r="H16" s="391">
        <v>46210</v>
      </c>
      <c r="I16" s="391">
        <v>46210</v>
      </c>
      <c r="J16" s="391">
        <v>46213</v>
      </c>
      <c r="K16" s="391">
        <v>46210</v>
      </c>
      <c r="L16" s="391">
        <v>46213</v>
      </c>
      <c r="M16" s="390">
        <v>46212</v>
      </c>
      <c r="N16" s="391">
        <v>46213</v>
      </c>
      <c r="O16" s="391">
        <v>46210</v>
      </c>
      <c r="P16" s="391">
        <v>46209</v>
      </c>
      <c r="Q16" s="391">
        <v>46210</v>
      </c>
      <c r="R16" s="391">
        <v>46211</v>
      </c>
      <c r="S16" s="405">
        <v>46208</v>
      </c>
      <c r="T16" s="123"/>
    </row>
    <row r="17" spans="1:20" s="121" customFormat="1" ht="18" customHeight="1" thickBot="1">
      <c r="A17" s="1207"/>
      <c r="B17" s="200" t="s">
        <v>554</v>
      </c>
      <c r="C17" s="236" t="s">
        <v>595</v>
      </c>
      <c r="D17" s="400">
        <v>46207</v>
      </c>
      <c r="E17" s="963">
        <v>46212</v>
      </c>
      <c r="F17" s="395">
        <v>46217</v>
      </c>
      <c r="G17" s="396">
        <v>46217</v>
      </c>
      <c r="H17" s="396">
        <v>46217</v>
      </c>
      <c r="I17" s="396">
        <v>46217</v>
      </c>
      <c r="J17" s="396">
        <v>46220</v>
      </c>
      <c r="K17" s="396">
        <v>46217</v>
      </c>
      <c r="L17" s="396">
        <v>46220</v>
      </c>
      <c r="M17" s="395">
        <v>46219</v>
      </c>
      <c r="N17" s="396">
        <v>46220</v>
      </c>
      <c r="O17" s="396">
        <v>46217</v>
      </c>
      <c r="P17" s="396">
        <v>46216</v>
      </c>
      <c r="Q17" s="396">
        <v>46217</v>
      </c>
      <c r="R17" s="396">
        <v>46218</v>
      </c>
      <c r="S17" s="406">
        <v>46215</v>
      </c>
    </row>
    <row r="18" spans="1:20" s="121" customFormat="1" ht="18" customHeight="1">
      <c r="A18" s="1208" t="s">
        <v>400</v>
      </c>
      <c r="B18" s="595" t="s">
        <v>422</v>
      </c>
      <c r="C18" s="235" t="s">
        <v>592</v>
      </c>
      <c r="D18" s="380">
        <v>46176</v>
      </c>
      <c r="E18" s="959">
        <v>46184</v>
      </c>
      <c r="F18" s="381">
        <v>46186</v>
      </c>
      <c r="G18" s="382">
        <v>46186</v>
      </c>
      <c r="H18" s="382">
        <v>46186</v>
      </c>
      <c r="I18" s="382">
        <v>46186</v>
      </c>
      <c r="J18" s="382">
        <v>46189</v>
      </c>
      <c r="K18" s="382">
        <v>46186</v>
      </c>
      <c r="L18" s="382">
        <v>46189</v>
      </c>
      <c r="M18" s="381">
        <v>46188</v>
      </c>
      <c r="N18" s="382">
        <v>46189</v>
      </c>
      <c r="O18" s="382">
        <v>46186</v>
      </c>
      <c r="P18" s="382">
        <v>46185</v>
      </c>
      <c r="Q18" s="382">
        <v>46186</v>
      </c>
      <c r="R18" s="382">
        <v>46187</v>
      </c>
      <c r="S18" s="403">
        <v>46184</v>
      </c>
      <c r="T18" s="123"/>
    </row>
    <row r="19" spans="1:20" s="121" customFormat="1" ht="18" customHeight="1">
      <c r="A19" s="1206"/>
      <c r="B19" s="197" t="s">
        <v>397</v>
      </c>
      <c r="C19" s="198" t="s">
        <v>592</v>
      </c>
      <c r="D19" s="398">
        <v>46190</v>
      </c>
      <c r="E19" s="962">
        <v>46198</v>
      </c>
      <c r="F19" s="386">
        <v>46200</v>
      </c>
      <c r="G19" s="387">
        <v>46200</v>
      </c>
      <c r="H19" s="387">
        <v>46200</v>
      </c>
      <c r="I19" s="387">
        <v>46200</v>
      </c>
      <c r="J19" s="387">
        <v>46203</v>
      </c>
      <c r="K19" s="387">
        <v>46200</v>
      </c>
      <c r="L19" s="387">
        <v>46203</v>
      </c>
      <c r="M19" s="386">
        <v>46202</v>
      </c>
      <c r="N19" s="387">
        <v>46203</v>
      </c>
      <c r="O19" s="387">
        <v>46200</v>
      </c>
      <c r="P19" s="387">
        <v>46199</v>
      </c>
      <c r="Q19" s="387">
        <v>46200</v>
      </c>
      <c r="R19" s="387">
        <v>46201</v>
      </c>
      <c r="S19" s="404">
        <v>46198</v>
      </c>
      <c r="T19" s="123"/>
    </row>
    <row r="20" spans="1:20" s="121" customFormat="1" ht="18" customHeight="1">
      <c r="A20" s="1206"/>
      <c r="B20" s="257" t="s">
        <v>479</v>
      </c>
      <c r="C20" s="258" t="s">
        <v>592</v>
      </c>
      <c r="D20" s="399">
        <v>46197</v>
      </c>
      <c r="E20" s="962">
        <v>46205</v>
      </c>
      <c r="F20" s="390">
        <v>46207</v>
      </c>
      <c r="G20" s="391">
        <v>46207</v>
      </c>
      <c r="H20" s="391">
        <v>46207</v>
      </c>
      <c r="I20" s="391">
        <v>46207</v>
      </c>
      <c r="J20" s="391">
        <v>46210</v>
      </c>
      <c r="K20" s="391">
        <v>46207</v>
      </c>
      <c r="L20" s="391">
        <v>46210</v>
      </c>
      <c r="M20" s="390">
        <v>46209</v>
      </c>
      <c r="N20" s="391">
        <v>46210</v>
      </c>
      <c r="O20" s="391">
        <v>46207</v>
      </c>
      <c r="P20" s="391">
        <v>46206</v>
      </c>
      <c r="Q20" s="391">
        <v>46207</v>
      </c>
      <c r="R20" s="391">
        <v>46208</v>
      </c>
      <c r="S20" s="405">
        <v>46205</v>
      </c>
      <c r="T20" s="123"/>
    </row>
    <row r="21" spans="1:20" s="121" customFormat="1" ht="18" customHeight="1" thickBot="1">
      <c r="A21" s="1207"/>
      <c r="B21" s="200" t="s">
        <v>422</v>
      </c>
      <c r="C21" s="236" t="s">
        <v>594</v>
      </c>
      <c r="D21" s="400">
        <v>46204</v>
      </c>
      <c r="E21" s="963">
        <v>46212</v>
      </c>
      <c r="F21" s="395">
        <v>46214</v>
      </c>
      <c r="G21" s="396">
        <v>46214</v>
      </c>
      <c r="H21" s="396">
        <v>46214</v>
      </c>
      <c r="I21" s="396">
        <v>46214</v>
      </c>
      <c r="J21" s="396">
        <v>46217</v>
      </c>
      <c r="K21" s="396">
        <v>46214</v>
      </c>
      <c r="L21" s="396">
        <v>46217</v>
      </c>
      <c r="M21" s="395">
        <v>46216</v>
      </c>
      <c r="N21" s="396">
        <v>46217</v>
      </c>
      <c r="O21" s="396">
        <v>46214</v>
      </c>
      <c r="P21" s="396">
        <v>46213</v>
      </c>
      <c r="Q21" s="396">
        <v>46214</v>
      </c>
      <c r="R21" s="396">
        <v>46215</v>
      </c>
      <c r="S21" s="406">
        <v>46212</v>
      </c>
    </row>
    <row r="22" spans="1:20" s="121" customFormat="1" ht="18" customHeight="1">
      <c r="A22" s="1208" t="s">
        <v>401</v>
      </c>
      <c r="B22" s="233" t="s">
        <v>396</v>
      </c>
      <c r="C22" s="234" t="s">
        <v>592</v>
      </c>
      <c r="D22" s="380">
        <v>46178</v>
      </c>
      <c r="E22" s="959">
        <v>46181</v>
      </c>
      <c r="F22" s="381">
        <v>46188</v>
      </c>
      <c r="G22" s="382">
        <v>46188</v>
      </c>
      <c r="H22" s="382">
        <v>46188</v>
      </c>
      <c r="I22" s="382">
        <v>46188</v>
      </c>
      <c r="J22" s="382">
        <v>46191</v>
      </c>
      <c r="K22" s="382">
        <v>46188</v>
      </c>
      <c r="L22" s="382">
        <v>46191</v>
      </c>
      <c r="M22" s="381">
        <v>46190</v>
      </c>
      <c r="N22" s="382">
        <v>46191</v>
      </c>
      <c r="O22" s="382">
        <v>46188</v>
      </c>
      <c r="P22" s="382">
        <v>46187</v>
      </c>
      <c r="Q22" s="382">
        <v>46188</v>
      </c>
      <c r="R22" s="382">
        <v>46189</v>
      </c>
      <c r="S22" s="403">
        <v>46186</v>
      </c>
    </row>
    <row r="23" spans="1:20" s="121" customFormat="1" ht="18" customHeight="1">
      <c r="A23" s="1206"/>
      <c r="B23" s="197" t="s">
        <v>435</v>
      </c>
      <c r="C23" s="199" t="s">
        <v>592</v>
      </c>
      <c r="D23" s="398">
        <v>46185</v>
      </c>
      <c r="E23" s="962">
        <v>46188</v>
      </c>
      <c r="F23" s="386">
        <v>46195</v>
      </c>
      <c r="G23" s="387">
        <v>46195</v>
      </c>
      <c r="H23" s="387">
        <v>46195</v>
      </c>
      <c r="I23" s="387">
        <v>46195</v>
      </c>
      <c r="J23" s="387">
        <v>46198</v>
      </c>
      <c r="K23" s="387">
        <v>46195</v>
      </c>
      <c r="L23" s="387">
        <v>46198</v>
      </c>
      <c r="M23" s="386">
        <v>46197</v>
      </c>
      <c r="N23" s="387">
        <v>46198</v>
      </c>
      <c r="O23" s="387">
        <v>46195</v>
      </c>
      <c r="P23" s="387">
        <v>46194</v>
      </c>
      <c r="Q23" s="387">
        <v>46195</v>
      </c>
      <c r="R23" s="387">
        <v>46196</v>
      </c>
      <c r="S23" s="404">
        <v>46193</v>
      </c>
      <c r="T23" s="123"/>
    </row>
    <row r="24" spans="1:20" s="121" customFormat="1" ht="18" customHeight="1">
      <c r="A24" s="1206"/>
      <c r="B24" s="257" t="s">
        <v>433</v>
      </c>
      <c r="C24" s="259" t="s">
        <v>592</v>
      </c>
      <c r="D24" s="399">
        <v>46192</v>
      </c>
      <c r="E24" s="962">
        <v>46195</v>
      </c>
      <c r="F24" s="390">
        <v>46202</v>
      </c>
      <c r="G24" s="391">
        <v>46202</v>
      </c>
      <c r="H24" s="391">
        <v>46202</v>
      </c>
      <c r="I24" s="391">
        <v>46202</v>
      </c>
      <c r="J24" s="391">
        <v>46205</v>
      </c>
      <c r="K24" s="391">
        <v>46202</v>
      </c>
      <c r="L24" s="391">
        <v>46205</v>
      </c>
      <c r="M24" s="390">
        <v>46204</v>
      </c>
      <c r="N24" s="391">
        <v>46205</v>
      </c>
      <c r="O24" s="391">
        <v>46202</v>
      </c>
      <c r="P24" s="391">
        <v>46201</v>
      </c>
      <c r="Q24" s="391">
        <v>46202</v>
      </c>
      <c r="R24" s="391">
        <v>46203</v>
      </c>
      <c r="S24" s="405">
        <v>46200</v>
      </c>
      <c r="T24" s="123"/>
    </row>
    <row r="25" spans="1:20" s="121" customFormat="1" ht="18" customHeight="1" thickBot="1">
      <c r="A25" s="1207"/>
      <c r="B25" s="200" t="s">
        <v>421</v>
      </c>
      <c r="C25" s="221" t="s">
        <v>592</v>
      </c>
      <c r="D25" s="400">
        <v>46199</v>
      </c>
      <c r="E25" s="963">
        <v>46202</v>
      </c>
      <c r="F25" s="395">
        <v>46209</v>
      </c>
      <c r="G25" s="396">
        <v>46209</v>
      </c>
      <c r="H25" s="396">
        <v>46209</v>
      </c>
      <c r="I25" s="396">
        <v>46209</v>
      </c>
      <c r="J25" s="396">
        <v>46212</v>
      </c>
      <c r="K25" s="396">
        <v>46209</v>
      </c>
      <c r="L25" s="396">
        <v>46212</v>
      </c>
      <c r="M25" s="395">
        <v>46211</v>
      </c>
      <c r="N25" s="396">
        <v>46212</v>
      </c>
      <c r="O25" s="396">
        <v>46209</v>
      </c>
      <c r="P25" s="396">
        <v>46208</v>
      </c>
      <c r="Q25" s="396">
        <v>46209</v>
      </c>
      <c r="R25" s="396">
        <v>46210</v>
      </c>
      <c r="S25" s="406">
        <v>46207</v>
      </c>
    </row>
    <row r="26" spans="1:20" s="121" customFormat="1" ht="18" customHeight="1">
      <c r="A26" s="1208" t="s">
        <v>262</v>
      </c>
      <c r="B26" s="233" t="s">
        <v>394</v>
      </c>
      <c r="C26" s="234" t="s">
        <v>784</v>
      </c>
      <c r="D26" s="380">
        <v>46176</v>
      </c>
      <c r="E26" s="959">
        <v>46184</v>
      </c>
      <c r="F26" s="381">
        <v>46186</v>
      </c>
      <c r="G26" s="382">
        <v>46186</v>
      </c>
      <c r="H26" s="382">
        <v>46186</v>
      </c>
      <c r="I26" s="382">
        <v>46186</v>
      </c>
      <c r="J26" s="382">
        <v>46189</v>
      </c>
      <c r="K26" s="382">
        <v>46186</v>
      </c>
      <c r="L26" s="382">
        <v>46189</v>
      </c>
      <c r="M26" s="381">
        <v>46188</v>
      </c>
      <c r="N26" s="382">
        <v>46189</v>
      </c>
      <c r="O26" s="382">
        <v>46186</v>
      </c>
      <c r="P26" s="382">
        <v>46185</v>
      </c>
      <c r="Q26" s="382">
        <v>46186</v>
      </c>
      <c r="R26" s="382">
        <v>46187</v>
      </c>
      <c r="S26" s="403">
        <v>46184</v>
      </c>
    </row>
    <row r="27" spans="1:20" s="121" customFormat="1" ht="18" customHeight="1">
      <c r="A27" s="1206"/>
      <c r="B27" s="197" t="s">
        <v>235</v>
      </c>
      <c r="C27" s="199" t="s">
        <v>784</v>
      </c>
      <c r="D27" s="384">
        <v>46183</v>
      </c>
      <c r="E27" s="960">
        <v>46191</v>
      </c>
      <c r="F27" s="386">
        <v>46193</v>
      </c>
      <c r="G27" s="387"/>
      <c r="H27" s="387">
        <v>46193</v>
      </c>
      <c r="I27" s="387">
        <v>46193</v>
      </c>
      <c r="J27" s="387">
        <v>46196</v>
      </c>
      <c r="K27" s="387">
        <v>46193</v>
      </c>
      <c r="L27" s="387">
        <v>46196</v>
      </c>
      <c r="M27" s="386">
        <v>46195</v>
      </c>
      <c r="N27" s="387">
        <v>46196</v>
      </c>
      <c r="O27" s="387">
        <v>46193</v>
      </c>
      <c r="P27" s="387">
        <v>46192</v>
      </c>
      <c r="Q27" s="387">
        <v>46193</v>
      </c>
      <c r="R27" s="387">
        <v>46194</v>
      </c>
      <c r="S27" s="404">
        <v>46191</v>
      </c>
    </row>
    <row r="28" spans="1:20" s="121" customFormat="1" ht="18" customHeight="1">
      <c r="A28" s="1206"/>
      <c r="B28" s="257" t="s">
        <v>434</v>
      </c>
      <c r="C28" s="259" t="s">
        <v>785</v>
      </c>
      <c r="D28" s="389">
        <v>46190</v>
      </c>
      <c r="E28" s="960">
        <v>46198</v>
      </c>
      <c r="F28" s="390">
        <v>46200</v>
      </c>
      <c r="G28" s="391">
        <v>46200</v>
      </c>
      <c r="H28" s="391">
        <v>46200</v>
      </c>
      <c r="I28" s="391">
        <v>46200</v>
      </c>
      <c r="J28" s="391">
        <v>46203</v>
      </c>
      <c r="K28" s="391">
        <v>46200</v>
      </c>
      <c r="L28" s="391">
        <v>46203</v>
      </c>
      <c r="M28" s="390">
        <v>46202</v>
      </c>
      <c r="N28" s="391">
        <v>46203</v>
      </c>
      <c r="O28" s="391">
        <v>46200</v>
      </c>
      <c r="P28" s="391">
        <v>46199</v>
      </c>
      <c r="Q28" s="391">
        <v>46200</v>
      </c>
      <c r="R28" s="391">
        <v>46201</v>
      </c>
      <c r="S28" s="405">
        <v>46198</v>
      </c>
    </row>
    <row r="29" spans="1:20" s="121" customFormat="1" ht="18" customHeight="1" thickBot="1">
      <c r="A29" s="1207"/>
      <c r="B29" s="200" t="s">
        <v>394</v>
      </c>
      <c r="C29" s="221" t="s">
        <v>786</v>
      </c>
      <c r="D29" s="393">
        <v>46197</v>
      </c>
      <c r="E29" s="961">
        <v>46205</v>
      </c>
      <c r="F29" s="395">
        <v>46207</v>
      </c>
      <c r="G29" s="396">
        <v>46207</v>
      </c>
      <c r="H29" s="396">
        <v>46207</v>
      </c>
      <c r="I29" s="396">
        <v>46207</v>
      </c>
      <c r="J29" s="396">
        <v>46210</v>
      </c>
      <c r="K29" s="396">
        <v>46207</v>
      </c>
      <c r="L29" s="396">
        <v>46210</v>
      </c>
      <c r="M29" s="395">
        <v>46209</v>
      </c>
      <c r="N29" s="396">
        <v>46210</v>
      </c>
      <c r="O29" s="396">
        <v>46207</v>
      </c>
      <c r="P29" s="396">
        <v>46206</v>
      </c>
      <c r="Q29" s="396">
        <v>46207</v>
      </c>
      <c r="R29" s="396">
        <v>46208</v>
      </c>
      <c r="S29" s="406">
        <v>46205</v>
      </c>
    </row>
    <row r="30" spans="1:20" s="121" customFormat="1" ht="18" customHeight="1">
      <c r="A30" s="1208" t="s">
        <v>247</v>
      </c>
      <c r="B30" s="233" t="s">
        <v>381</v>
      </c>
      <c r="C30" s="234" t="s">
        <v>783</v>
      </c>
      <c r="D30" s="401">
        <v>46180</v>
      </c>
      <c r="E30" s="964">
        <v>46185</v>
      </c>
      <c r="F30" s="381">
        <v>46190</v>
      </c>
      <c r="G30" s="382">
        <v>46190</v>
      </c>
      <c r="H30" s="382">
        <v>46190</v>
      </c>
      <c r="I30" s="382">
        <v>46190</v>
      </c>
      <c r="J30" s="382">
        <v>46193</v>
      </c>
      <c r="K30" s="382">
        <v>46190</v>
      </c>
      <c r="L30" s="382">
        <v>46193</v>
      </c>
      <c r="M30" s="381">
        <v>46192</v>
      </c>
      <c r="N30" s="382">
        <v>46193</v>
      </c>
      <c r="O30" s="382">
        <v>46190</v>
      </c>
      <c r="P30" s="382">
        <v>46189</v>
      </c>
      <c r="Q30" s="382">
        <v>46190</v>
      </c>
      <c r="R30" s="382">
        <v>46191</v>
      </c>
      <c r="S30" s="403">
        <v>46188</v>
      </c>
    </row>
    <row r="31" spans="1:20" s="121" customFormat="1" ht="18" customHeight="1">
      <c r="A31" s="1206"/>
      <c r="B31" s="197" t="s">
        <v>686</v>
      </c>
      <c r="C31" s="199" t="s">
        <v>594</v>
      </c>
      <c r="D31" s="384">
        <v>46187</v>
      </c>
      <c r="E31" s="960">
        <v>46192</v>
      </c>
      <c r="F31" s="386">
        <v>46197</v>
      </c>
      <c r="G31" s="387">
        <v>46197</v>
      </c>
      <c r="H31" s="387">
        <v>46197</v>
      </c>
      <c r="I31" s="387">
        <v>46197</v>
      </c>
      <c r="J31" s="387">
        <v>46200</v>
      </c>
      <c r="K31" s="387">
        <v>46197</v>
      </c>
      <c r="L31" s="387">
        <v>46200</v>
      </c>
      <c r="M31" s="386">
        <v>46199</v>
      </c>
      <c r="N31" s="387">
        <v>46200</v>
      </c>
      <c r="O31" s="387">
        <v>46197</v>
      </c>
      <c r="P31" s="387">
        <v>46196</v>
      </c>
      <c r="Q31" s="387">
        <v>46197</v>
      </c>
      <c r="R31" s="387">
        <v>46198</v>
      </c>
      <c r="S31" s="404">
        <v>46195</v>
      </c>
    </row>
    <row r="32" spans="1:20" s="121" customFormat="1" ht="18" customHeight="1">
      <c r="A32" s="1206"/>
      <c r="B32" s="257" t="s">
        <v>388</v>
      </c>
      <c r="C32" s="259" t="s">
        <v>595</v>
      </c>
      <c r="D32" s="389">
        <v>46194</v>
      </c>
      <c r="E32" s="960">
        <v>46199</v>
      </c>
      <c r="F32" s="390">
        <v>46204</v>
      </c>
      <c r="G32" s="391">
        <v>46204</v>
      </c>
      <c r="H32" s="391">
        <v>46204</v>
      </c>
      <c r="I32" s="391">
        <v>46204</v>
      </c>
      <c r="J32" s="391">
        <v>46207</v>
      </c>
      <c r="K32" s="391">
        <v>46204</v>
      </c>
      <c r="L32" s="391">
        <v>46207</v>
      </c>
      <c r="M32" s="390">
        <v>46206</v>
      </c>
      <c r="N32" s="391">
        <v>46207</v>
      </c>
      <c r="O32" s="391">
        <v>46204</v>
      </c>
      <c r="P32" s="391">
        <v>46203</v>
      </c>
      <c r="Q32" s="391">
        <v>46204</v>
      </c>
      <c r="R32" s="391">
        <v>46205</v>
      </c>
      <c r="S32" s="405">
        <v>46202</v>
      </c>
    </row>
    <row r="33" spans="1:20" s="121" customFormat="1" ht="18" customHeight="1" thickBot="1">
      <c r="A33" s="1207"/>
      <c r="B33" s="200" t="s">
        <v>381</v>
      </c>
      <c r="C33" s="221" t="s">
        <v>595</v>
      </c>
      <c r="D33" s="393">
        <v>46201</v>
      </c>
      <c r="E33" s="961">
        <v>46206</v>
      </c>
      <c r="F33" s="395">
        <v>46211</v>
      </c>
      <c r="G33" s="396">
        <v>46211</v>
      </c>
      <c r="H33" s="396">
        <v>46211</v>
      </c>
      <c r="I33" s="396">
        <v>46211</v>
      </c>
      <c r="J33" s="396">
        <v>46214</v>
      </c>
      <c r="K33" s="396">
        <v>46211</v>
      </c>
      <c r="L33" s="396">
        <v>46214</v>
      </c>
      <c r="M33" s="395">
        <v>46213</v>
      </c>
      <c r="N33" s="396">
        <v>46214</v>
      </c>
      <c r="O33" s="396">
        <v>46211</v>
      </c>
      <c r="P33" s="396">
        <v>46210</v>
      </c>
      <c r="Q33" s="396">
        <v>46211</v>
      </c>
      <c r="R33" s="396">
        <v>46212</v>
      </c>
      <c r="S33" s="406">
        <v>46209</v>
      </c>
    </row>
    <row r="34" spans="1:20" s="121" customFormat="1" ht="18" customHeight="1">
      <c r="A34" s="1208" t="s">
        <v>263</v>
      </c>
      <c r="B34" s="233" t="s">
        <v>480</v>
      </c>
      <c r="C34" s="234" t="s">
        <v>787</v>
      </c>
      <c r="D34" s="401">
        <v>46178</v>
      </c>
      <c r="E34" s="964">
        <v>46185</v>
      </c>
      <c r="F34" s="381">
        <v>46188</v>
      </c>
      <c r="G34" s="382">
        <v>46188</v>
      </c>
      <c r="H34" s="382">
        <v>46188</v>
      </c>
      <c r="I34" s="382">
        <v>46188</v>
      </c>
      <c r="J34" s="382">
        <v>46191</v>
      </c>
      <c r="K34" s="382">
        <v>46188</v>
      </c>
      <c r="L34" s="382">
        <v>46191</v>
      </c>
      <c r="M34" s="381">
        <v>46190</v>
      </c>
      <c r="N34" s="382">
        <v>46191</v>
      </c>
      <c r="O34" s="382">
        <v>46188</v>
      </c>
      <c r="P34" s="382">
        <v>46187</v>
      </c>
      <c r="Q34" s="382">
        <v>46188</v>
      </c>
      <c r="R34" s="382">
        <v>46189</v>
      </c>
      <c r="S34" s="403">
        <v>46186</v>
      </c>
      <c r="T34" s="123"/>
    </row>
    <row r="35" spans="1:20" s="121" customFormat="1" ht="18" customHeight="1">
      <c r="A35" s="1206"/>
      <c r="B35" s="197" t="s">
        <v>788</v>
      </c>
      <c r="C35" s="198" t="s">
        <v>783</v>
      </c>
      <c r="D35" s="384">
        <v>46185</v>
      </c>
      <c r="E35" s="960">
        <v>46192</v>
      </c>
      <c r="F35" s="386">
        <v>46195</v>
      </c>
      <c r="G35" s="387">
        <v>46195</v>
      </c>
      <c r="H35" s="387">
        <v>46195</v>
      </c>
      <c r="I35" s="387">
        <v>46195</v>
      </c>
      <c r="J35" s="387">
        <v>46198</v>
      </c>
      <c r="K35" s="387">
        <v>46195</v>
      </c>
      <c r="L35" s="387">
        <v>46198</v>
      </c>
      <c r="M35" s="386">
        <v>46197</v>
      </c>
      <c r="N35" s="387">
        <v>46198</v>
      </c>
      <c r="O35" s="387">
        <v>46195</v>
      </c>
      <c r="P35" s="387">
        <v>46194</v>
      </c>
      <c r="Q35" s="387">
        <v>46195</v>
      </c>
      <c r="R35" s="387">
        <v>46196</v>
      </c>
      <c r="S35" s="404">
        <v>46193</v>
      </c>
      <c r="T35" s="123"/>
    </row>
    <row r="36" spans="1:20" s="121" customFormat="1" ht="18" customHeight="1">
      <c r="A36" s="1206"/>
      <c r="B36" s="257" t="s">
        <v>468</v>
      </c>
      <c r="C36" s="258" t="s">
        <v>595</v>
      </c>
      <c r="D36" s="389">
        <v>46192</v>
      </c>
      <c r="E36" s="960">
        <v>46199</v>
      </c>
      <c r="F36" s="390">
        <v>46202</v>
      </c>
      <c r="G36" s="391">
        <v>46202</v>
      </c>
      <c r="H36" s="391">
        <v>46202</v>
      </c>
      <c r="I36" s="391">
        <v>46202</v>
      </c>
      <c r="J36" s="391">
        <v>46205</v>
      </c>
      <c r="K36" s="391">
        <v>46202</v>
      </c>
      <c r="L36" s="391">
        <v>46205</v>
      </c>
      <c r="M36" s="390">
        <v>46204</v>
      </c>
      <c r="N36" s="391">
        <v>46205</v>
      </c>
      <c r="O36" s="391">
        <v>46202</v>
      </c>
      <c r="P36" s="391">
        <v>46201</v>
      </c>
      <c r="Q36" s="391">
        <v>46202</v>
      </c>
      <c r="R36" s="391">
        <v>46203</v>
      </c>
      <c r="S36" s="405">
        <v>46200</v>
      </c>
      <c r="T36" s="123"/>
    </row>
    <row r="37" spans="1:20" s="121" customFormat="1" ht="18" customHeight="1" thickBot="1">
      <c r="A37" s="1206"/>
      <c r="B37" s="257" t="s">
        <v>480</v>
      </c>
      <c r="C37" s="259" t="s">
        <v>789</v>
      </c>
      <c r="D37" s="389">
        <v>46199</v>
      </c>
      <c r="E37" s="965">
        <v>46206</v>
      </c>
      <c r="F37" s="390">
        <v>46209</v>
      </c>
      <c r="G37" s="391">
        <v>46209</v>
      </c>
      <c r="H37" s="391">
        <v>46209</v>
      </c>
      <c r="I37" s="391">
        <v>46209</v>
      </c>
      <c r="J37" s="391">
        <v>46212</v>
      </c>
      <c r="K37" s="391">
        <v>46209</v>
      </c>
      <c r="L37" s="391">
        <v>46212</v>
      </c>
      <c r="M37" s="390">
        <v>46211</v>
      </c>
      <c r="N37" s="391">
        <v>46212</v>
      </c>
      <c r="O37" s="391">
        <v>46209</v>
      </c>
      <c r="P37" s="391">
        <v>46208</v>
      </c>
      <c r="Q37" s="391">
        <v>46209</v>
      </c>
      <c r="R37" s="391">
        <v>46210</v>
      </c>
      <c r="S37" s="405">
        <v>46207</v>
      </c>
      <c r="T37" s="123"/>
    </row>
    <row r="38" spans="1:20" s="121" customFormat="1" ht="18" customHeight="1">
      <c r="A38" s="1237" t="s">
        <v>264</v>
      </c>
      <c r="B38" s="606" t="s">
        <v>687</v>
      </c>
      <c r="C38" s="607" t="s">
        <v>593</v>
      </c>
      <c r="D38" s="608">
        <v>46177</v>
      </c>
      <c r="E38" s="967">
        <v>46183</v>
      </c>
      <c r="F38" s="382">
        <v>46187</v>
      </c>
      <c r="G38" s="382">
        <v>46187</v>
      </c>
      <c r="H38" s="382">
        <v>46187</v>
      </c>
      <c r="I38" s="382">
        <v>46187</v>
      </c>
      <c r="J38" s="382">
        <v>46190</v>
      </c>
      <c r="K38" s="382">
        <v>46187</v>
      </c>
      <c r="L38" s="382">
        <v>46190</v>
      </c>
      <c r="M38" s="382">
        <v>46189</v>
      </c>
      <c r="N38" s="382">
        <v>46190</v>
      </c>
      <c r="O38" s="382">
        <v>46187</v>
      </c>
      <c r="P38" s="382">
        <v>46186</v>
      </c>
      <c r="Q38" s="382">
        <v>46187</v>
      </c>
      <c r="R38" s="382">
        <v>46188</v>
      </c>
      <c r="S38" s="403">
        <v>46185</v>
      </c>
      <c r="T38" s="123"/>
    </row>
    <row r="39" spans="1:20" s="121" customFormat="1" ht="18" customHeight="1">
      <c r="A39" s="1238"/>
      <c r="B39" s="603" t="s">
        <v>734</v>
      </c>
      <c r="C39" s="604" t="s">
        <v>783</v>
      </c>
      <c r="D39" s="605">
        <v>46184</v>
      </c>
      <c r="E39" s="968">
        <v>46190</v>
      </c>
      <c r="F39" s="387">
        <v>46194</v>
      </c>
      <c r="G39" s="387">
        <v>46194</v>
      </c>
      <c r="H39" s="387">
        <v>46194</v>
      </c>
      <c r="I39" s="387">
        <v>46194</v>
      </c>
      <c r="J39" s="387">
        <v>46197</v>
      </c>
      <c r="K39" s="387">
        <v>46194</v>
      </c>
      <c r="L39" s="387">
        <v>46197</v>
      </c>
      <c r="M39" s="387">
        <v>46196</v>
      </c>
      <c r="N39" s="387">
        <v>46197</v>
      </c>
      <c r="O39" s="387">
        <v>46194</v>
      </c>
      <c r="P39" s="387">
        <v>46193</v>
      </c>
      <c r="Q39" s="387">
        <v>46194</v>
      </c>
      <c r="R39" s="387">
        <v>46195</v>
      </c>
      <c r="S39" s="404">
        <v>46192</v>
      </c>
      <c r="T39" s="123"/>
    </row>
    <row r="40" spans="1:20" s="121" customFormat="1" ht="18" customHeight="1">
      <c r="A40" s="1238"/>
      <c r="B40" s="603" t="s">
        <v>790</v>
      </c>
      <c r="C40" s="604" t="s">
        <v>592</v>
      </c>
      <c r="D40" s="605">
        <v>46191</v>
      </c>
      <c r="E40" s="968">
        <v>46197</v>
      </c>
      <c r="F40" s="387">
        <v>46201</v>
      </c>
      <c r="G40" s="387">
        <v>46201</v>
      </c>
      <c r="H40" s="387">
        <v>46201</v>
      </c>
      <c r="I40" s="387">
        <v>46201</v>
      </c>
      <c r="J40" s="387">
        <v>46204</v>
      </c>
      <c r="K40" s="387">
        <v>46201</v>
      </c>
      <c r="L40" s="387">
        <v>46204</v>
      </c>
      <c r="M40" s="387">
        <v>46203</v>
      </c>
      <c r="N40" s="387">
        <v>46204</v>
      </c>
      <c r="O40" s="387">
        <v>46201</v>
      </c>
      <c r="P40" s="387">
        <v>46200</v>
      </c>
      <c r="Q40" s="387">
        <v>46201</v>
      </c>
      <c r="R40" s="387">
        <v>46202</v>
      </c>
      <c r="S40" s="404">
        <v>46199</v>
      </c>
      <c r="T40" s="123"/>
    </row>
    <row r="41" spans="1:20" s="121" customFormat="1" ht="18" customHeight="1" thickBot="1">
      <c r="A41" s="1239"/>
      <c r="B41" s="609" t="s">
        <v>687</v>
      </c>
      <c r="C41" s="610" t="s">
        <v>592</v>
      </c>
      <c r="D41" s="611">
        <v>46198</v>
      </c>
      <c r="E41" s="969">
        <v>46204</v>
      </c>
      <c r="F41" s="396">
        <v>46208</v>
      </c>
      <c r="G41" s="396">
        <v>46208</v>
      </c>
      <c r="H41" s="396">
        <v>46208</v>
      </c>
      <c r="I41" s="396">
        <v>46208</v>
      </c>
      <c r="J41" s="396">
        <v>46211</v>
      </c>
      <c r="K41" s="396">
        <v>46208</v>
      </c>
      <c r="L41" s="396">
        <v>46211</v>
      </c>
      <c r="M41" s="396">
        <v>46210</v>
      </c>
      <c r="N41" s="396">
        <v>46211</v>
      </c>
      <c r="O41" s="396">
        <v>46208</v>
      </c>
      <c r="P41" s="396">
        <v>46207</v>
      </c>
      <c r="Q41" s="396">
        <v>46208</v>
      </c>
      <c r="R41" s="396">
        <v>46209</v>
      </c>
      <c r="S41" s="406">
        <v>46206</v>
      </c>
      <c r="T41" s="123"/>
    </row>
    <row r="42" spans="1:20" s="121" customFormat="1" ht="18" customHeight="1">
      <c r="A42" s="1237" t="s">
        <v>391</v>
      </c>
      <c r="B42" s="606" t="s">
        <v>389</v>
      </c>
      <c r="C42" s="607" t="s">
        <v>594</v>
      </c>
      <c r="D42" s="608">
        <v>46177</v>
      </c>
      <c r="E42" s="967">
        <v>46184</v>
      </c>
      <c r="F42" s="382">
        <v>46187</v>
      </c>
      <c r="G42" s="382">
        <v>46187</v>
      </c>
      <c r="H42" s="382">
        <v>46187</v>
      </c>
      <c r="I42" s="382">
        <v>46187</v>
      </c>
      <c r="J42" s="382">
        <v>46190</v>
      </c>
      <c r="K42" s="382">
        <v>46187</v>
      </c>
      <c r="L42" s="382">
        <v>46190</v>
      </c>
      <c r="M42" s="382">
        <v>46189</v>
      </c>
      <c r="N42" s="382">
        <v>46190</v>
      </c>
      <c r="O42" s="382">
        <v>46187</v>
      </c>
      <c r="P42" s="382">
        <v>46186</v>
      </c>
      <c r="Q42" s="382">
        <v>46187</v>
      </c>
      <c r="R42" s="382">
        <v>46188</v>
      </c>
      <c r="S42" s="403">
        <v>46185</v>
      </c>
      <c r="T42" s="123"/>
    </row>
    <row r="43" spans="1:20" s="121" customFormat="1" ht="18" customHeight="1">
      <c r="A43" s="1238"/>
      <c r="B43" s="603" t="s">
        <v>485</v>
      </c>
      <c r="C43" s="604" t="s">
        <v>594</v>
      </c>
      <c r="D43" s="605">
        <v>46184</v>
      </c>
      <c r="E43" s="968">
        <v>46191</v>
      </c>
      <c r="F43" s="387">
        <v>46194</v>
      </c>
      <c r="G43" s="387">
        <v>46194</v>
      </c>
      <c r="H43" s="387">
        <v>46194</v>
      </c>
      <c r="I43" s="387">
        <v>46194</v>
      </c>
      <c r="J43" s="387">
        <v>46197</v>
      </c>
      <c r="K43" s="387">
        <v>46194</v>
      </c>
      <c r="L43" s="387">
        <v>46197</v>
      </c>
      <c r="M43" s="387">
        <v>46196</v>
      </c>
      <c r="N43" s="387">
        <v>46197</v>
      </c>
      <c r="O43" s="387">
        <v>46194</v>
      </c>
      <c r="P43" s="387">
        <v>46193</v>
      </c>
      <c r="Q43" s="387">
        <v>46194</v>
      </c>
      <c r="R43" s="387">
        <v>46195</v>
      </c>
      <c r="S43" s="404">
        <v>46192</v>
      </c>
      <c r="T43" s="123"/>
    </row>
    <row r="44" spans="1:20" s="121" customFormat="1" ht="18" customHeight="1">
      <c r="A44" s="1238"/>
      <c r="B44" s="603" t="s">
        <v>387</v>
      </c>
      <c r="C44" s="604" t="s">
        <v>783</v>
      </c>
      <c r="D44" s="605">
        <v>46191</v>
      </c>
      <c r="E44" s="968">
        <v>46198</v>
      </c>
      <c r="F44" s="387">
        <v>46201</v>
      </c>
      <c r="G44" s="387">
        <v>46201</v>
      </c>
      <c r="H44" s="387">
        <v>46201</v>
      </c>
      <c r="I44" s="387">
        <v>46201</v>
      </c>
      <c r="J44" s="387">
        <v>46204</v>
      </c>
      <c r="K44" s="387">
        <v>46201</v>
      </c>
      <c r="L44" s="387">
        <v>46204</v>
      </c>
      <c r="M44" s="387">
        <v>46203</v>
      </c>
      <c r="N44" s="387">
        <v>46204</v>
      </c>
      <c r="O44" s="387">
        <v>46201</v>
      </c>
      <c r="P44" s="387">
        <v>46200</v>
      </c>
      <c r="Q44" s="387">
        <v>46201</v>
      </c>
      <c r="R44" s="387">
        <v>46202</v>
      </c>
      <c r="S44" s="404">
        <v>46199</v>
      </c>
      <c r="T44" s="123"/>
    </row>
    <row r="45" spans="1:20" s="121" customFormat="1" ht="18" customHeight="1" thickBot="1">
      <c r="A45" s="1239"/>
      <c r="B45" s="609" t="s">
        <v>389</v>
      </c>
      <c r="C45" s="610" t="s">
        <v>783</v>
      </c>
      <c r="D45" s="611">
        <v>46198</v>
      </c>
      <c r="E45" s="969">
        <v>46205</v>
      </c>
      <c r="F45" s="396">
        <v>46208</v>
      </c>
      <c r="G45" s="396">
        <v>46208</v>
      </c>
      <c r="H45" s="396">
        <v>46208</v>
      </c>
      <c r="I45" s="396">
        <v>46208</v>
      </c>
      <c r="J45" s="396">
        <v>46211</v>
      </c>
      <c r="K45" s="396">
        <v>46208</v>
      </c>
      <c r="L45" s="396">
        <v>46211</v>
      </c>
      <c r="M45" s="396">
        <v>46210</v>
      </c>
      <c r="N45" s="396">
        <v>46211</v>
      </c>
      <c r="O45" s="396">
        <v>46208</v>
      </c>
      <c r="P45" s="396">
        <v>46207</v>
      </c>
      <c r="Q45" s="396">
        <v>46208</v>
      </c>
      <c r="R45" s="396">
        <v>46209</v>
      </c>
      <c r="S45" s="406">
        <v>46206</v>
      </c>
      <c r="T45" s="123"/>
    </row>
    <row r="46" spans="1:20" s="121" customFormat="1" ht="18" hidden="1" customHeight="1">
      <c r="A46" s="1205"/>
      <c r="B46" s="596"/>
      <c r="C46" s="619"/>
      <c r="D46" s="598"/>
      <c r="E46" s="599"/>
      <c r="F46" s="600"/>
      <c r="G46" s="601"/>
      <c r="H46" s="601"/>
      <c r="I46" s="601"/>
      <c r="J46" s="601"/>
      <c r="K46" s="601"/>
      <c r="L46" s="601"/>
      <c r="M46" s="600"/>
      <c r="N46" s="601"/>
      <c r="O46" s="601"/>
      <c r="P46" s="601"/>
      <c r="Q46" s="601"/>
      <c r="R46" s="601"/>
      <c r="S46" s="612"/>
      <c r="T46" s="123"/>
    </row>
    <row r="47" spans="1:20" s="121" customFormat="1" ht="18" hidden="1" customHeight="1">
      <c r="A47" s="1206"/>
      <c r="B47" s="197"/>
      <c r="C47" s="198"/>
      <c r="D47" s="384"/>
      <c r="E47" s="385"/>
      <c r="F47" s="386"/>
      <c r="G47" s="387"/>
      <c r="H47" s="387"/>
      <c r="I47" s="387"/>
      <c r="J47" s="387"/>
      <c r="K47" s="387"/>
      <c r="L47" s="387"/>
      <c r="M47" s="386"/>
      <c r="N47" s="387"/>
      <c r="O47" s="387"/>
      <c r="P47" s="387"/>
      <c r="Q47" s="387"/>
      <c r="R47" s="387"/>
      <c r="S47" s="404"/>
      <c r="T47" s="123"/>
    </row>
    <row r="48" spans="1:20" s="121" customFormat="1" ht="18" hidden="1" customHeight="1">
      <c r="A48" s="1206"/>
      <c r="B48" s="257"/>
      <c r="C48" s="258"/>
      <c r="D48" s="389"/>
      <c r="E48" s="385"/>
      <c r="F48" s="390"/>
      <c r="G48" s="391"/>
      <c r="H48" s="391"/>
      <c r="I48" s="391"/>
      <c r="J48" s="391"/>
      <c r="K48" s="391"/>
      <c r="L48" s="391"/>
      <c r="M48" s="390"/>
      <c r="N48" s="391"/>
      <c r="O48" s="391"/>
      <c r="P48" s="391"/>
      <c r="Q48" s="391"/>
      <c r="R48" s="391"/>
      <c r="S48" s="405"/>
      <c r="T48" s="123"/>
    </row>
    <row r="49" spans="1:20" s="121" customFormat="1" ht="18" hidden="1" customHeight="1" thickBot="1">
      <c r="A49" s="1207"/>
      <c r="B49" s="200"/>
      <c r="C49" s="221"/>
      <c r="D49" s="393"/>
      <c r="E49" s="394"/>
      <c r="F49" s="395"/>
      <c r="G49" s="396"/>
      <c r="H49" s="396"/>
      <c r="I49" s="396"/>
      <c r="J49" s="396"/>
      <c r="K49" s="396"/>
      <c r="L49" s="396"/>
      <c r="M49" s="395"/>
      <c r="N49" s="396"/>
      <c r="O49" s="396"/>
      <c r="P49" s="396"/>
      <c r="Q49" s="396"/>
      <c r="R49" s="396"/>
      <c r="S49" s="406"/>
      <c r="T49" s="123"/>
    </row>
    <row r="51" spans="1:20">
      <c r="A51" s="142" t="s">
        <v>170</v>
      </c>
      <c r="B51" s="142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39" sqref="A39"/>
    </sheetView>
  </sheetViews>
  <sheetFormatPr defaultRowHeight="14.25"/>
  <cols>
    <col min="1" max="1" width="22.7109375" style="16" customWidth="1"/>
    <col min="2" max="2" width="10.42578125" style="16" customWidth="1"/>
    <col min="3" max="3" width="16.5703125" style="16" customWidth="1"/>
    <col min="4" max="5" width="17.7109375" style="16" customWidth="1"/>
    <col min="6" max="7" width="16.5703125" style="16" customWidth="1"/>
    <col min="8" max="30" width="9.140625" style="16" customWidth="1"/>
    <col min="31" max="16384" width="9.140625" style="16"/>
  </cols>
  <sheetData>
    <row r="1" spans="1:9" s="6" customFormat="1" ht="26.25">
      <c r="A1" s="1190" t="s">
        <v>157</v>
      </c>
      <c r="B1" s="1190"/>
      <c r="C1" s="1190"/>
      <c r="D1" s="1190"/>
      <c r="E1" s="1190"/>
    </row>
    <row r="2" spans="1:9" s="7" customFormat="1" ht="18.75">
      <c r="A2" s="1191" t="s">
        <v>579</v>
      </c>
      <c r="B2" s="1191"/>
      <c r="C2" s="1191"/>
      <c r="D2" s="1191"/>
      <c r="E2" s="1191"/>
    </row>
    <row r="3" spans="1:9" s="7" customFormat="1" ht="18.75">
      <c r="A3" s="1191" t="s">
        <v>162</v>
      </c>
      <c r="B3" s="1191"/>
      <c r="C3" s="1191"/>
      <c r="D3" s="1191"/>
      <c r="E3" s="1191"/>
    </row>
    <row r="4" spans="1:9" s="15" customFormat="1" ht="23.25">
      <c r="A4" s="1240" t="s">
        <v>74</v>
      </c>
      <c r="B4" s="1240"/>
      <c r="C4" s="1240"/>
      <c r="D4" s="1240"/>
      <c r="E4" s="1240"/>
    </row>
    <row r="5" spans="1:9" s="15" customFormat="1" ht="14.25" customHeight="1">
      <c r="A5" s="21"/>
      <c r="B5" s="21"/>
      <c r="C5" s="21"/>
      <c r="D5" s="21"/>
      <c r="E5" s="21"/>
    </row>
    <row r="6" spans="1:9" s="28" customFormat="1" ht="18" customHeight="1">
      <c r="A6" s="32" t="s">
        <v>89</v>
      </c>
      <c r="B6" s="33"/>
      <c r="C6" s="33"/>
      <c r="D6" s="718" t="s">
        <v>46</v>
      </c>
      <c r="E6" s="261">
        <f ca="1">TODAY()</f>
        <v>46167</v>
      </c>
    </row>
    <row r="7" spans="1:9" ht="15" thickBot="1"/>
    <row r="8" spans="1:9" ht="28.5">
      <c r="A8" s="1241" t="s">
        <v>374</v>
      </c>
      <c r="B8" s="1243" t="s">
        <v>32</v>
      </c>
      <c r="C8" s="1043" t="s">
        <v>376</v>
      </c>
      <c r="D8" s="1243" t="s">
        <v>24</v>
      </c>
      <c r="E8" s="1245"/>
    </row>
    <row r="9" spans="1:9" ht="28.5">
      <c r="A9" s="1242"/>
      <c r="B9" s="1244"/>
      <c r="C9" s="1044" t="s">
        <v>33</v>
      </c>
      <c r="D9" s="1044" t="s">
        <v>710</v>
      </c>
      <c r="E9" s="1045" t="s">
        <v>711</v>
      </c>
    </row>
    <row r="10" spans="1:9" s="49" customFormat="1" ht="16.5" customHeight="1">
      <c r="A10" s="373" t="s">
        <v>796</v>
      </c>
      <c r="B10" s="372" t="s">
        <v>709</v>
      </c>
      <c r="C10" s="408">
        <v>46173</v>
      </c>
      <c r="D10" s="408">
        <f>C10+7</f>
        <v>46180</v>
      </c>
      <c r="E10" s="409">
        <f>C10+9</f>
        <v>46182</v>
      </c>
      <c r="F10" s="16"/>
      <c r="G10" s="16"/>
      <c r="H10" s="16"/>
      <c r="I10" s="16"/>
    </row>
    <row r="11" spans="1:9" s="49" customFormat="1" ht="16.5" customHeight="1">
      <c r="A11" s="373" t="s">
        <v>797</v>
      </c>
      <c r="B11" s="372" t="s">
        <v>794</v>
      </c>
      <c r="C11" s="408">
        <f t="shared" ref="C11:C17" si="0">C10+7</f>
        <v>46180</v>
      </c>
      <c r="D11" s="408">
        <f t="shared" ref="D11:D17" si="1">C11+7</f>
        <v>46187</v>
      </c>
      <c r="E11" s="409">
        <f t="shared" ref="E11:E17" si="2">C11+9</f>
        <v>46189</v>
      </c>
      <c r="F11" s="16"/>
      <c r="G11" s="16"/>
      <c r="H11" s="16"/>
      <c r="I11" s="16"/>
    </row>
    <row r="12" spans="1:9" s="49" customFormat="1" ht="16.5" customHeight="1">
      <c r="A12" s="373" t="s">
        <v>793</v>
      </c>
      <c r="B12" s="372" t="s">
        <v>795</v>
      </c>
      <c r="C12" s="408">
        <f t="shared" si="0"/>
        <v>46187</v>
      </c>
      <c r="D12" s="408">
        <f t="shared" si="1"/>
        <v>46194</v>
      </c>
      <c r="E12" s="409">
        <f t="shared" si="2"/>
        <v>46196</v>
      </c>
      <c r="F12" s="16"/>
      <c r="G12" s="16"/>
      <c r="H12" s="16"/>
      <c r="I12" s="16"/>
    </row>
    <row r="13" spans="1:9" s="49" customFormat="1" ht="16.5" customHeight="1">
      <c r="A13" s="411" t="s">
        <v>708</v>
      </c>
      <c r="B13" s="412" t="s">
        <v>709</v>
      </c>
      <c r="C13" s="408">
        <f t="shared" si="0"/>
        <v>46194</v>
      </c>
      <c r="D13" s="408">
        <f t="shared" si="1"/>
        <v>46201</v>
      </c>
      <c r="E13" s="409">
        <f t="shared" si="2"/>
        <v>46203</v>
      </c>
      <c r="F13" s="16"/>
      <c r="G13" s="16"/>
      <c r="H13" s="16"/>
      <c r="I13" s="16"/>
    </row>
    <row r="14" spans="1:9" s="49" customFormat="1" ht="16.5" customHeight="1">
      <c r="A14" s="411" t="s">
        <v>690</v>
      </c>
      <c r="B14" s="412" t="s">
        <v>709</v>
      </c>
      <c r="C14" s="408">
        <f t="shared" si="0"/>
        <v>46201</v>
      </c>
      <c r="D14" s="408">
        <f t="shared" si="1"/>
        <v>46208</v>
      </c>
      <c r="E14" s="409">
        <f t="shared" si="2"/>
        <v>46210</v>
      </c>
      <c r="F14" s="16"/>
      <c r="G14" s="16"/>
      <c r="H14" s="16"/>
      <c r="I14" s="16"/>
    </row>
    <row r="15" spans="1:9" s="49" customFormat="1" ht="16.5" customHeight="1">
      <c r="A15" s="411" t="s">
        <v>689</v>
      </c>
      <c r="B15" s="412" t="s">
        <v>798</v>
      </c>
      <c r="C15" s="408">
        <f t="shared" si="0"/>
        <v>46208</v>
      </c>
      <c r="D15" s="408">
        <f t="shared" si="1"/>
        <v>46215</v>
      </c>
      <c r="E15" s="409">
        <f t="shared" si="2"/>
        <v>46217</v>
      </c>
      <c r="F15" s="16"/>
      <c r="G15" s="16"/>
      <c r="H15" s="16"/>
      <c r="I15" s="16"/>
    </row>
    <row r="16" spans="1:9" s="49" customFormat="1" ht="16.5" customHeight="1">
      <c r="A16" s="411" t="s">
        <v>799</v>
      </c>
      <c r="B16" s="412" t="s">
        <v>800</v>
      </c>
      <c r="C16" s="408">
        <f t="shared" si="0"/>
        <v>46215</v>
      </c>
      <c r="D16" s="408">
        <f t="shared" si="1"/>
        <v>46222</v>
      </c>
      <c r="E16" s="409">
        <f t="shared" si="2"/>
        <v>46224</v>
      </c>
      <c r="F16" s="16"/>
      <c r="G16" s="16"/>
      <c r="H16" s="16"/>
      <c r="I16" s="16"/>
    </row>
    <row r="17" spans="1:12" s="49" customFormat="1" ht="16.5" customHeight="1" thickBot="1">
      <c r="A17" s="661" t="s">
        <v>796</v>
      </c>
      <c r="B17" s="662" t="s">
        <v>800</v>
      </c>
      <c r="C17" s="410">
        <f t="shared" si="0"/>
        <v>46222</v>
      </c>
      <c r="D17" s="410">
        <f t="shared" si="1"/>
        <v>46229</v>
      </c>
      <c r="E17" s="410">
        <f t="shared" si="2"/>
        <v>46231</v>
      </c>
      <c r="F17" s="16"/>
      <c r="G17" s="16"/>
      <c r="H17" s="16"/>
      <c r="I17" s="16"/>
    </row>
    <row r="18" spans="1:12" s="49" customFormat="1" ht="16.5" customHeight="1">
      <c r="A18" s="16"/>
      <c r="B18" s="16"/>
      <c r="C18" s="16"/>
      <c r="D18" s="16"/>
      <c r="E18" s="407"/>
      <c r="G18" s="16"/>
      <c r="H18" s="16"/>
      <c r="I18" s="16"/>
      <c r="J18" s="16"/>
      <c r="K18" s="16"/>
      <c r="L18" s="16"/>
    </row>
    <row r="19" spans="1:12" ht="15.75">
      <c r="A19" s="12" t="s">
        <v>171</v>
      </c>
      <c r="B19" s="151" t="s">
        <v>375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T55"/>
  <sheetViews>
    <sheetView zoomScaleNormal="100" workbookViewId="0">
      <selection activeCell="A70" sqref="A70"/>
    </sheetView>
  </sheetViews>
  <sheetFormatPr defaultRowHeight="14.25"/>
  <cols>
    <col min="1" max="1" width="7.140625" style="16" customWidth="1"/>
    <col min="2" max="2" width="19.7109375" style="16" customWidth="1"/>
    <col min="3" max="3" width="3" style="16" customWidth="1"/>
    <col min="4" max="4" width="6.7109375" style="16" customWidth="1"/>
    <col min="5" max="8" width="8.7109375" style="16" customWidth="1"/>
    <col min="9" max="9" width="10.28515625" style="16" customWidth="1"/>
    <col min="10" max="16" width="14.28515625" style="16" customWidth="1"/>
    <col min="17" max="16384" width="9.140625" style="16"/>
  </cols>
  <sheetData>
    <row r="1" spans="1:20" s="266" customFormat="1" ht="26.25">
      <c r="A1" s="1257" t="s">
        <v>157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</row>
    <row r="2" spans="1:20" s="264" customFormat="1" ht="18.75">
      <c r="A2" s="1258" t="s">
        <v>579</v>
      </c>
      <c r="B2" s="1258"/>
      <c r="C2" s="1258"/>
      <c r="D2" s="1258"/>
      <c r="E2" s="1258"/>
      <c r="F2" s="1258"/>
      <c r="G2" s="1258"/>
      <c r="H2" s="1258"/>
      <c r="I2" s="1258"/>
      <c r="J2" s="1258"/>
      <c r="K2" s="1258"/>
      <c r="L2" s="1258"/>
      <c r="M2" s="1258"/>
      <c r="N2" s="1258"/>
      <c r="O2" s="1258"/>
      <c r="P2" s="1258"/>
    </row>
    <row r="3" spans="1:20" s="264" customFormat="1" ht="19.5" thickBot="1">
      <c r="A3" s="1259" t="s">
        <v>162</v>
      </c>
      <c r="B3" s="1259"/>
      <c r="C3" s="1259"/>
      <c r="D3" s="1259"/>
      <c r="E3" s="1259"/>
      <c r="F3" s="1259"/>
      <c r="G3" s="1259"/>
      <c r="H3" s="1259"/>
      <c r="I3" s="1259"/>
      <c r="J3" s="1259"/>
      <c r="K3" s="1259"/>
      <c r="L3" s="1259"/>
      <c r="M3" s="1259"/>
      <c r="N3" s="1259"/>
      <c r="O3" s="1259"/>
      <c r="P3" s="1259"/>
    </row>
    <row r="4" spans="1:20" s="14" customFormat="1" ht="24" thickTop="1">
      <c r="A4" s="1240" t="s">
        <v>74</v>
      </c>
      <c r="B4" s="1240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0"/>
      <c r="P4" s="1240"/>
    </row>
    <row r="5" spans="1:20" s="31" customFormat="1" ht="21" customHeight="1">
      <c r="A5" s="159" t="s">
        <v>89</v>
      </c>
      <c r="B5" s="29"/>
      <c r="C5" s="29"/>
      <c r="D5" s="29"/>
      <c r="E5" s="30"/>
      <c r="N5" s="263"/>
      <c r="O5" s="263"/>
      <c r="P5" s="334">
        <f ca="1">TODAY()</f>
        <v>46167</v>
      </c>
    </row>
    <row r="6" spans="1:20" ht="15" thickBot="1"/>
    <row r="7" spans="1:20" ht="21" customHeight="1">
      <c r="A7" s="336" t="s">
        <v>142</v>
      </c>
      <c r="B7" s="1248" t="s">
        <v>26</v>
      </c>
      <c r="C7" s="1249"/>
      <c r="D7" s="1249"/>
      <c r="E7" s="1253" t="s">
        <v>27</v>
      </c>
      <c r="F7" s="1254"/>
      <c r="G7" s="1255"/>
      <c r="H7" s="1256"/>
      <c r="I7" s="337" t="s">
        <v>28</v>
      </c>
      <c r="J7" s="1253" t="s">
        <v>29</v>
      </c>
      <c r="K7" s="1254"/>
      <c r="L7" s="1260"/>
      <c r="M7" s="1261" t="s">
        <v>30</v>
      </c>
      <c r="N7" s="1254"/>
      <c r="O7" s="1254"/>
      <c r="P7" s="1262"/>
    </row>
    <row r="8" spans="1:20" ht="37.5" customHeight="1" thickBot="1">
      <c r="A8" s="338" t="s">
        <v>143</v>
      </c>
      <c r="B8" s="1250"/>
      <c r="C8" s="1251"/>
      <c r="D8" s="1251"/>
      <c r="E8" s="1252" t="s">
        <v>652</v>
      </c>
      <c r="F8" s="1246"/>
      <c r="G8" s="1246" t="s">
        <v>258</v>
      </c>
      <c r="H8" s="1247"/>
      <c r="I8" s="339" t="s">
        <v>3</v>
      </c>
      <c r="J8" s="340" t="s">
        <v>23</v>
      </c>
      <c r="K8" s="340" t="s">
        <v>5</v>
      </c>
      <c r="L8" s="341" t="s">
        <v>4</v>
      </c>
      <c r="M8" s="340" t="s">
        <v>7</v>
      </c>
      <c r="N8" s="340" t="s">
        <v>25</v>
      </c>
      <c r="O8" s="717" t="s">
        <v>8</v>
      </c>
      <c r="P8" s="342" t="s">
        <v>21</v>
      </c>
    </row>
    <row r="9" spans="1:20" s="98" customFormat="1" ht="15.75" customHeight="1">
      <c r="A9" s="267" t="s">
        <v>196</v>
      </c>
      <c r="B9" s="268" t="s">
        <v>393</v>
      </c>
      <c r="C9" s="269" t="s">
        <v>134</v>
      </c>
      <c r="D9" s="807">
        <v>30</v>
      </c>
      <c r="E9" s="270">
        <v>46151</v>
      </c>
      <c r="F9" s="271">
        <v>0.70833333333333337</v>
      </c>
      <c r="G9" s="273">
        <v>46151</v>
      </c>
      <c r="H9" s="274">
        <v>0.70833333333333337</v>
      </c>
      <c r="I9" s="275">
        <v>46153</v>
      </c>
      <c r="J9" s="276"/>
      <c r="K9" s="277">
        <v>46161</v>
      </c>
      <c r="L9" s="278">
        <v>46160</v>
      </c>
      <c r="M9" s="277">
        <v>46165</v>
      </c>
      <c r="N9" s="277">
        <v>46164</v>
      </c>
      <c r="O9" s="277"/>
      <c r="P9" s="950">
        <v>46163</v>
      </c>
      <c r="T9" s="98">
        <v>46135</v>
      </c>
    </row>
    <row r="10" spans="1:20" s="98" customFormat="1" ht="15.75" customHeight="1">
      <c r="A10" s="281" t="s">
        <v>139</v>
      </c>
      <c r="B10" s="326" t="s">
        <v>414</v>
      </c>
      <c r="C10" s="327" t="s">
        <v>134</v>
      </c>
      <c r="D10" s="725">
        <v>66</v>
      </c>
      <c r="E10" s="285">
        <v>46153</v>
      </c>
      <c r="F10" s="286">
        <v>0.375</v>
      </c>
      <c r="G10" s="719">
        <v>46152</v>
      </c>
      <c r="H10" s="720">
        <v>0.54166666666666663</v>
      </c>
      <c r="I10" s="721">
        <v>46154</v>
      </c>
      <c r="J10" s="722"/>
      <c r="K10" s="723"/>
      <c r="L10" s="722"/>
      <c r="M10" s="723">
        <v>46163</v>
      </c>
      <c r="N10" s="723" t="s">
        <v>393</v>
      </c>
      <c r="O10" s="723"/>
      <c r="P10" s="951"/>
    </row>
    <row r="11" spans="1:20" s="98" customFormat="1" ht="15.75" customHeight="1">
      <c r="A11" s="281" t="s">
        <v>427</v>
      </c>
      <c r="B11" s="282" t="s">
        <v>539</v>
      </c>
      <c r="C11" s="283" t="s">
        <v>134</v>
      </c>
      <c r="D11" s="284">
        <v>84</v>
      </c>
      <c r="E11" s="285">
        <v>46154</v>
      </c>
      <c r="F11" s="286">
        <v>4.1666666666666664E-2</v>
      </c>
      <c r="G11" s="289">
        <v>46153</v>
      </c>
      <c r="H11" s="290">
        <v>0.16666666666666666</v>
      </c>
      <c r="I11" s="291">
        <v>46155</v>
      </c>
      <c r="J11" s="292">
        <v>46164</v>
      </c>
      <c r="K11" s="293"/>
      <c r="L11" s="292"/>
      <c r="M11" s="293"/>
      <c r="N11" s="293"/>
      <c r="O11" s="293">
        <v>46163</v>
      </c>
      <c r="P11" s="952"/>
    </row>
    <row r="12" spans="1:20" s="98" customFormat="1" ht="15.75" customHeight="1">
      <c r="A12" s="297" t="s">
        <v>141</v>
      </c>
      <c r="B12" s="282" t="s">
        <v>634</v>
      </c>
      <c r="C12" s="298" t="s">
        <v>134</v>
      </c>
      <c r="D12" s="284">
        <v>108</v>
      </c>
      <c r="E12" s="299">
        <v>46157</v>
      </c>
      <c r="F12" s="286">
        <v>0.16666666666666666</v>
      </c>
      <c r="G12" s="289">
        <v>46156</v>
      </c>
      <c r="H12" s="301">
        <v>0.33333333333333331</v>
      </c>
      <c r="I12" s="291">
        <v>46158</v>
      </c>
      <c r="J12" s="293">
        <v>46165</v>
      </c>
      <c r="K12" s="293">
        <v>46167</v>
      </c>
      <c r="L12" s="292">
        <v>46166</v>
      </c>
      <c r="M12" s="293"/>
      <c r="N12" s="293"/>
      <c r="O12" s="293"/>
      <c r="P12" s="952"/>
    </row>
    <row r="13" spans="1:20" s="98" customFormat="1" ht="15.75" customHeight="1" thickBot="1">
      <c r="A13" s="303" t="s">
        <v>253</v>
      </c>
      <c r="B13" s="304" t="s">
        <v>635</v>
      </c>
      <c r="C13" s="305" t="s">
        <v>134</v>
      </c>
      <c r="D13" s="306">
        <v>58</v>
      </c>
      <c r="E13" s="307">
        <v>46157</v>
      </c>
      <c r="F13" s="308">
        <v>0.375</v>
      </c>
      <c r="G13" s="310">
        <v>46157</v>
      </c>
      <c r="H13" s="311">
        <v>0.125</v>
      </c>
      <c r="I13" s="587">
        <v>46158</v>
      </c>
      <c r="J13" s="312"/>
      <c r="K13" s="313"/>
      <c r="L13" s="314"/>
      <c r="M13" s="313">
        <v>46166</v>
      </c>
      <c r="N13" s="313">
        <v>46166</v>
      </c>
      <c r="O13" s="313"/>
      <c r="P13" s="953"/>
    </row>
    <row r="14" spans="1:20" s="99" customFormat="1" ht="15.75" customHeight="1">
      <c r="A14" s="267" t="s">
        <v>196</v>
      </c>
      <c r="B14" s="793" t="s">
        <v>577</v>
      </c>
      <c r="C14" s="794" t="s">
        <v>134</v>
      </c>
      <c r="D14" s="795">
        <v>20</v>
      </c>
      <c r="E14" s="270">
        <v>46158</v>
      </c>
      <c r="F14" s="271">
        <v>0.70833333333333337</v>
      </c>
      <c r="G14" s="273">
        <v>46158</v>
      </c>
      <c r="H14" s="274">
        <v>0.70833333333333337</v>
      </c>
      <c r="I14" s="796">
        <v>46160</v>
      </c>
      <c r="J14" s="276"/>
      <c r="K14" s="277">
        <v>46168</v>
      </c>
      <c r="L14" s="278">
        <v>46167</v>
      </c>
      <c r="M14" s="277">
        <v>46172</v>
      </c>
      <c r="N14" s="277">
        <v>46171</v>
      </c>
      <c r="O14" s="277"/>
      <c r="P14" s="950">
        <v>46170</v>
      </c>
    </row>
    <row r="15" spans="1:20" s="99" customFormat="1" ht="15.75" customHeight="1">
      <c r="A15" s="281" t="s">
        <v>139</v>
      </c>
      <c r="B15" s="317" t="s">
        <v>555</v>
      </c>
      <c r="C15" s="318" t="s">
        <v>134</v>
      </c>
      <c r="D15" s="319">
        <v>92</v>
      </c>
      <c r="E15" s="285">
        <v>46160</v>
      </c>
      <c r="F15" s="286">
        <v>0.375</v>
      </c>
      <c r="G15" s="719">
        <v>46159</v>
      </c>
      <c r="H15" s="720">
        <v>0.54166666666666663</v>
      </c>
      <c r="I15" s="320">
        <v>46161</v>
      </c>
      <c r="J15" s="722"/>
      <c r="K15" s="723"/>
      <c r="L15" s="722"/>
      <c r="M15" s="723">
        <v>46170</v>
      </c>
      <c r="N15" s="723" t="s">
        <v>393</v>
      </c>
      <c r="O15" s="723"/>
      <c r="P15" s="951"/>
    </row>
    <row r="16" spans="1:20" s="99" customFormat="1" ht="15.75" customHeight="1">
      <c r="A16" s="281" t="s">
        <v>427</v>
      </c>
      <c r="B16" s="317" t="s">
        <v>780</v>
      </c>
      <c r="C16" s="318" t="s">
        <v>134</v>
      </c>
      <c r="D16" s="319">
        <v>67</v>
      </c>
      <c r="E16" s="285">
        <v>46161</v>
      </c>
      <c r="F16" s="286">
        <v>4.1666666666666664E-2</v>
      </c>
      <c r="G16" s="289">
        <v>46160</v>
      </c>
      <c r="H16" s="290">
        <v>0.16666666666666666</v>
      </c>
      <c r="I16" s="320">
        <v>46162</v>
      </c>
      <c r="J16" s="292">
        <v>46171</v>
      </c>
      <c r="K16" s="293"/>
      <c r="L16" s="292"/>
      <c r="M16" s="293"/>
      <c r="N16" s="293"/>
      <c r="O16" s="293">
        <v>46170</v>
      </c>
      <c r="P16" s="952"/>
    </row>
    <row r="17" spans="1:16" ht="15.75" customHeight="1">
      <c r="A17" s="297" t="s">
        <v>141</v>
      </c>
      <c r="B17" s="321" t="s">
        <v>545</v>
      </c>
      <c r="C17" s="322" t="s">
        <v>134</v>
      </c>
      <c r="D17" s="323">
        <v>80</v>
      </c>
      <c r="E17" s="299">
        <v>46164</v>
      </c>
      <c r="F17" s="286">
        <v>0.16666666666666666</v>
      </c>
      <c r="G17" s="289">
        <v>46163</v>
      </c>
      <c r="H17" s="301">
        <v>0.33333333333333331</v>
      </c>
      <c r="I17" s="324">
        <v>46165</v>
      </c>
      <c r="J17" s="293">
        <v>46172</v>
      </c>
      <c r="K17" s="293">
        <v>46174</v>
      </c>
      <c r="L17" s="292">
        <v>46173</v>
      </c>
      <c r="M17" s="293"/>
      <c r="N17" s="293"/>
      <c r="O17" s="293"/>
      <c r="P17" s="952"/>
    </row>
    <row r="18" spans="1:16" s="621" customFormat="1" ht="15.75" customHeight="1" thickBot="1">
      <c r="A18" s="507" t="s">
        <v>253</v>
      </c>
      <c r="B18" s="518" t="s">
        <v>637</v>
      </c>
      <c r="C18" s="519" t="s">
        <v>134</v>
      </c>
      <c r="D18" s="522">
        <v>10</v>
      </c>
      <c r="E18" s="508">
        <v>46164</v>
      </c>
      <c r="F18" s="509">
        <v>0.375</v>
      </c>
      <c r="G18" s="510">
        <v>46164</v>
      </c>
      <c r="H18" s="511">
        <v>0.125</v>
      </c>
      <c r="I18" s="620">
        <v>46165</v>
      </c>
      <c r="J18" s="512"/>
      <c r="K18" s="513"/>
      <c r="L18" s="514"/>
      <c r="M18" s="513">
        <v>46173</v>
      </c>
      <c r="N18" s="513">
        <v>46173</v>
      </c>
      <c r="O18" s="513"/>
      <c r="P18" s="954"/>
    </row>
    <row r="19" spans="1:16" ht="15.75" customHeight="1">
      <c r="A19" s="267" t="s">
        <v>196</v>
      </c>
      <c r="B19" s="268" t="s">
        <v>428</v>
      </c>
      <c r="C19" s="269" t="s">
        <v>134</v>
      </c>
      <c r="D19" s="325">
        <v>36</v>
      </c>
      <c r="E19" s="270">
        <v>46165</v>
      </c>
      <c r="F19" s="271">
        <v>0.70833333333333337</v>
      </c>
      <c r="G19" s="273">
        <v>46165</v>
      </c>
      <c r="H19" s="274">
        <v>0.70833333333333337</v>
      </c>
      <c r="I19" s="275">
        <v>46167</v>
      </c>
      <c r="J19" s="276"/>
      <c r="K19" s="277">
        <v>46175</v>
      </c>
      <c r="L19" s="278">
        <v>46174</v>
      </c>
      <c r="M19" s="277">
        <v>46179</v>
      </c>
      <c r="N19" s="277">
        <v>46178</v>
      </c>
      <c r="O19" s="277"/>
      <c r="P19" s="280">
        <v>46177</v>
      </c>
    </row>
    <row r="20" spans="1:16" ht="15.75" customHeight="1">
      <c r="A20" s="281" t="s">
        <v>139</v>
      </c>
      <c r="B20" s="326" t="s">
        <v>419</v>
      </c>
      <c r="C20" s="327" t="s">
        <v>134</v>
      </c>
      <c r="D20" s="328">
        <v>58</v>
      </c>
      <c r="E20" s="285">
        <v>46167</v>
      </c>
      <c r="F20" s="286">
        <v>0.375</v>
      </c>
      <c r="G20" s="719">
        <v>46166</v>
      </c>
      <c r="H20" s="720">
        <v>0.54166666666666663</v>
      </c>
      <c r="I20" s="721">
        <v>46168</v>
      </c>
      <c r="J20" s="722"/>
      <c r="K20" s="723"/>
      <c r="L20" s="722"/>
      <c r="M20" s="723">
        <v>46177</v>
      </c>
      <c r="N20" s="723" t="s">
        <v>393</v>
      </c>
      <c r="O20" s="723"/>
      <c r="P20" s="302"/>
    </row>
    <row r="21" spans="1:16" ht="15.75" customHeight="1">
      <c r="A21" s="547" t="s">
        <v>427</v>
      </c>
      <c r="B21" s="181" t="s">
        <v>559</v>
      </c>
      <c r="C21" s="182" t="s">
        <v>134</v>
      </c>
      <c r="D21" s="183">
        <v>67</v>
      </c>
      <c r="E21" s="543">
        <v>46168</v>
      </c>
      <c r="F21" s="544">
        <v>4.1666666666666664E-2</v>
      </c>
      <c r="G21" s="179">
        <v>46167</v>
      </c>
      <c r="H21" s="178">
        <v>0.16666666666666666</v>
      </c>
      <c r="I21" s="548">
        <v>46169</v>
      </c>
      <c r="J21" s="140">
        <v>46178</v>
      </c>
      <c r="K21" s="139"/>
      <c r="L21" s="140"/>
      <c r="M21" s="139"/>
      <c r="N21" s="139"/>
      <c r="O21" s="139">
        <v>46177</v>
      </c>
      <c r="P21" s="302"/>
    </row>
    <row r="22" spans="1:16" ht="15.75" customHeight="1">
      <c r="A22" s="547" t="s">
        <v>141</v>
      </c>
      <c r="B22" s="181" t="s">
        <v>541</v>
      </c>
      <c r="C22" s="182" t="s">
        <v>134</v>
      </c>
      <c r="D22" s="183">
        <v>85</v>
      </c>
      <c r="E22" s="543">
        <v>46171</v>
      </c>
      <c r="F22" s="544">
        <v>0.16666666666666666</v>
      </c>
      <c r="G22" s="179">
        <v>46170</v>
      </c>
      <c r="H22" s="178">
        <v>0.33333333333333331</v>
      </c>
      <c r="I22" s="548">
        <v>46172</v>
      </c>
      <c r="J22" s="140">
        <v>46179</v>
      </c>
      <c r="K22" s="139">
        <v>46181</v>
      </c>
      <c r="L22" s="140">
        <v>46180</v>
      </c>
      <c r="M22" s="139"/>
      <c r="N22" s="139"/>
      <c r="O22" s="139"/>
      <c r="P22" s="302"/>
    </row>
    <row r="23" spans="1:16" s="196" customFormat="1" ht="15.75" customHeight="1" thickBot="1">
      <c r="A23" s="507" t="s">
        <v>253</v>
      </c>
      <c r="B23" s="196" t="s">
        <v>692</v>
      </c>
      <c r="C23" s="519" t="s">
        <v>134</v>
      </c>
      <c r="D23" s="196">
        <v>42</v>
      </c>
      <c r="E23" s="508">
        <v>46171</v>
      </c>
      <c r="F23" s="509">
        <v>0.375</v>
      </c>
      <c r="G23" s="510">
        <v>46171</v>
      </c>
      <c r="H23" s="511">
        <v>0.125</v>
      </c>
      <c r="I23" s="521">
        <v>46172</v>
      </c>
      <c r="J23" s="512"/>
      <c r="K23" s="513"/>
      <c r="L23" s="514"/>
      <c r="M23" s="513">
        <v>46180</v>
      </c>
      <c r="N23" s="513">
        <v>46180</v>
      </c>
      <c r="O23" s="513"/>
      <c r="P23" s="517"/>
    </row>
    <row r="24" spans="1:16" ht="15.75" customHeight="1">
      <c r="A24" s="267" t="s">
        <v>196</v>
      </c>
      <c r="B24" s="268" t="s">
        <v>478</v>
      </c>
      <c r="C24" s="269" t="s">
        <v>134</v>
      </c>
      <c r="D24" s="325">
        <v>28</v>
      </c>
      <c r="E24" s="270">
        <v>46172</v>
      </c>
      <c r="F24" s="271">
        <v>0.70833333333333337</v>
      </c>
      <c r="G24" s="273">
        <v>46172</v>
      </c>
      <c r="H24" s="274">
        <v>0.70833333333333337</v>
      </c>
      <c r="I24" s="275">
        <v>46174</v>
      </c>
      <c r="J24" s="276"/>
      <c r="K24" s="277">
        <v>46182</v>
      </c>
      <c r="L24" s="278">
        <v>46181</v>
      </c>
      <c r="M24" s="277">
        <v>46186</v>
      </c>
      <c r="N24" s="277">
        <v>46185</v>
      </c>
      <c r="O24" s="277"/>
      <c r="P24" s="280">
        <v>46184</v>
      </c>
    </row>
    <row r="25" spans="1:16" ht="15.75" customHeight="1">
      <c r="A25" s="281" t="s">
        <v>139</v>
      </c>
      <c r="B25" s="326" t="s">
        <v>414</v>
      </c>
      <c r="C25" s="327" t="s">
        <v>134</v>
      </c>
      <c r="D25" s="328">
        <v>67</v>
      </c>
      <c r="E25" s="285">
        <v>46174</v>
      </c>
      <c r="F25" s="286">
        <v>0.375</v>
      </c>
      <c r="G25" s="719">
        <v>46173</v>
      </c>
      <c r="H25" s="720">
        <v>0.54166666666666663</v>
      </c>
      <c r="I25" s="721">
        <v>46175</v>
      </c>
      <c r="J25" s="722"/>
      <c r="K25" s="723"/>
      <c r="L25" s="722"/>
      <c r="M25" s="723">
        <v>46184</v>
      </c>
      <c r="N25" s="723" t="s">
        <v>393</v>
      </c>
      <c r="O25" s="723"/>
      <c r="P25" s="296"/>
    </row>
    <row r="26" spans="1:16" ht="15.75" customHeight="1">
      <c r="A26" s="281" t="s">
        <v>427</v>
      </c>
      <c r="B26" s="282" t="s">
        <v>559</v>
      </c>
      <c r="C26" s="283" t="s">
        <v>134</v>
      </c>
      <c r="D26" s="331">
        <v>67</v>
      </c>
      <c r="E26" s="285">
        <v>46175</v>
      </c>
      <c r="F26" s="286">
        <v>4.1666666666666664E-2</v>
      </c>
      <c r="G26" s="289">
        <v>46174</v>
      </c>
      <c r="H26" s="290">
        <v>0.16666666666666666</v>
      </c>
      <c r="I26" s="291">
        <v>46176</v>
      </c>
      <c r="J26" s="292">
        <v>46185</v>
      </c>
      <c r="K26" s="293"/>
      <c r="L26" s="292"/>
      <c r="M26" s="293"/>
      <c r="N26" s="293"/>
      <c r="O26" s="293">
        <v>46184</v>
      </c>
      <c r="P26" s="296"/>
    </row>
    <row r="27" spans="1:16" ht="15.75" customHeight="1">
      <c r="A27" s="297" t="s">
        <v>141</v>
      </c>
      <c r="B27" s="282" t="s">
        <v>541</v>
      </c>
      <c r="C27" s="283" t="s">
        <v>134</v>
      </c>
      <c r="D27" s="332">
        <v>85</v>
      </c>
      <c r="E27" s="299">
        <v>46178</v>
      </c>
      <c r="F27" s="286">
        <v>0.16666666666666666</v>
      </c>
      <c r="G27" s="289">
        <v>46177</v>
      </c>
      <c r="H27" s="301">
        <v>0.33333333333333331</v>
      </c>
      <c r="I27" s="291">
        <v>46179</v>
      </c>
      <c r="J27" s="293">
        <v>46186</v>
      </c>
      <c r="K27" s="293">
        <v>46188</v>
      </c>
      <c r="L27" s="292">
        <v>46187</v>
      </c>
      <c r="M27" s="293"/>
      <c r="N27" s="293"/>
      <c r="O27" s="293"/>
      <c r="P27" s="302"/>
    </row>
    <row r="28" spans="1:16" s="196" customFormat="1" ht="15.75" customHeight="1" thickBot="1">
      <c r="A28" s="507" t="s">
        <v>253</v>
      </c>
      <c r="B28" s="518" t="s">
        <v>636</v>
      </c>
      <c r="C28" s="519" t="s">
        <v>134</v>
      </c>
      <c r="D28" s="520">
        <v>13</v>
      </c>
      <c r="E28" s="508">
        <v>46178</v>
      </c>
      <c r="F28" s="509">
        <v>0.375</v>
      </c>
      <c r="G28" s="510">
        <v>46178</v>
      </c>
      <c r="H28" s="511">
        <v>0.125</v>
      </c>
      <c r="I28" s="521">
        <v>46179</v>
      </c>
      <c r="J28" s="512"/>
      <c r="K28" s="513"/>
      <c r="L28" s="514"/>
      <c r="M28" s="513">
        <v>46187</v>
      </c>
      <c r="N28" s="513">
        <v>46187</v>
      </c>
      <c r="O28" s="513"/>
      <c r="P28" s="517"/>
    </row>
    <row r="29" spans="1:16" ht="15.75" customHeight="1">
      <c r="A29" s="267" t="s">
        <v>196</v>
      </c>
      <c r="B29" s="268" t="s">
        <v>691</v>
      </c>
      <c r="C29" s="269" t="s">
        <v>134</v>
      </c>
      <c r="D29" s="325">
        <v>31</v>
      </c>
      <c r="E29" s="270">
        <v>46179</v>
      </c>
      <c r="F29" s="271">
        <v>0.70833333333333337</v>
      </c>
      <c r="G29" s="273">
        <v>46179</v>
      </c>
      <c r="H29" s="274">
        <v>0.70833333333333337</v>
      </c>
      <c r="I29" s="275">
        <v>46181</v>
      </c>
      <c r="J29" s="276"/>
      <c r="K29" s="277">
        <v>46189</v>
      </c>
      <c r="L29" s="278">
        <v>46188</v>
      </c>
      <c r="M29" s="277">
        <v>46193</v>
      </c>
      <c r="N29" s="277">
        <v>46192</v>
      </c>
      <c r="O29" s="277"/>
      <c r="P29" s="280">
        <v>46191</v>
      </c>
    </row>
    <row r="30" spans="1:16" ht="15.75" customHeight="1">
      <c r="A30" s="281" t="s">
        <v>139</v>
      </c>
      <c r="B30" s="326" t="s">
        <v>555</v>
      </c>
      <c r="C30" s="327" t="s">
        <v>134</v>
      </c>
      <c r="D30" s="328">
        <v>93</v>
      </c>
      <c r="E30" s="285">
        <v>46181</v>
      </c>
      <c r="F30" s="286">
        <v>0.375</v>
      </c>
      <c r="G30" s="719">
        <v>46180</v>
      </c>
      <c r="H30" s="720">
        <v>0.54166666666666663</v>
      </c>
      <c r="I30" s="721">
        <v>46182</v>
      </c>
      <c r="J30" s="722"/>
      <c r="K30" s="723"/>
      <c r="L30" s="722"/>
      <c r="M30" s="723">
        <v>46191</v>
      </c>
      <c r="N30" s="723" t="s">
        <v>393</v>
      </c>
      <c r="O30" s="723"/>
      <c r="P30" s="296"/>
    </row>
    <row r="31" spans="1:16" ht="15.75" customHeight="1">
      <c r="A31" s="281" t="s">
        <v>427</v>
      </c>
      <c r="B31" s="282" t="s">
        <v>735</v>
      </c>
      <c r="C31" s="283" t="s">
        <v>134</v>
      </c>
      <c r="D31" s="331">
        <v>608</v>
      </c>
      <c r="E31" s="285">
        <v>46182</v>
      </c>
      <c r="F31" s="286">
        <v>4.1666666666666664E-2</v>
      </c>
      <c r="G31" s="289">
        <v>46181</v>
      </c>
      <c r="H31" s="290">
        <v>0.16666666666666666</v>
      </c>
      <c r="I31" s="291">
        <v>46183</v>
      </c>
      <c r="J31" s="292">
        <v>46192</v>
      </c>
      <c r="K31" s="293"/>
      <c r="L31" s="292"/>
      <c r="M31" s="293"/>
      <c r="N31" s="293"/>
      <c r="O31" s="293">
        <v>46191</v>
      </c>
      <c r="P31" s="296"/>
    </row>
    <row r="32" spans="1:16" s="196" customFormat="1" ht="15.75" customHeight="1">
      <c r="A32" s="622" t="s">
        <v>141</v>
      </c>
      <c r="B32" s="173" t="s">
        <v>634</v>
      </c>
      <c r="C32" s="174" t="s">
        <v>134</v>
      </c>
      <c r="D32" s="175">
        <v>109</v>
      </c>
      <c r="E32" s="623">
        <v>46185</v>
      </c>
      <c r="F32" s="544">
        <v>0.16666666666666666</v>
      </c>
      <c r="G32" s="179">
        <v>46184</v>
      </c>
      <c r="H32" s="180">
        <v>0.33333333333333331</v>
      </c>
      <c r="I32" s="545">
        <v>46186</v>
      </c>
      <c r="J32" s="139">
        <v>46193</v>
      </c>
      <c r="K32" s="139">
        <v>46195</v>
      </c>
      <c r="L32" s="140">
        <v>46194</v>
      </c>
      <c r="M32" s="139"/>
      <c r="N32" s="139"/>
      <c r="O32" s="139"/>
      <c r="P32" s="624"/>
    </row>
    <row r="33" spans="1:16" s="196" customFormat="1" ht="15.75" customHeight="1" thickBot="1">
      <c r="A33" s="507" t="s">
        <v>253</v>
      </c>
      <c r="B33" s="518" t="s">
        <v>635</v>
      </c>
      <c r="C33" s="519" t="s">
        <v>134</v>
      </c>
      <c r="D33" s="520">
        <v>59</v>
      </c>
      <c r="E33" s="508">
        <v>46185</v>
      </c>
      <c r="F33" s="509">
        <v>0.375</v>
      </c>
      <c r="G33" s="510">
        <v>46185</v>
      </c>
      <c r="H33" s="511">
        <v>0.125</v>
      </c>
      <c r="I33" s="521">
        <v>46186</v>
      </c>
      <c r="J33" s="512"/>
      <c r="K33" s="513"/>
      <c r="L33" s="514"/>
      <c r="M33" s="513">
        <v>46194</v>
      </c>
      <c r="N33" s="513">
        <v>46194</v>
      </c>
      <c r="O33" s="513"/>
      <c r="P33" s="517"/>
    </row>
    <row r="34" spans="1:16" ht="15.75" customHeight="1">
      <c r="A34" s="267" t="s">
        <v>196</v>
      </c>
      <c r="B34" s="268" t="s">
        <v>577</v>
      </c>
      <c r="C34" s="269" t="s">
        <v>134</v>
      </c>
      <c r="D34" s="325">
        <v>21</v>
      </c>
      <c r="E34" s="270">
        <v>46186</v>
      </c>
      <c r="F34" s="271">
        <v>0.70833333333333337</v>
      </c>
      <c r="G34" s="273">
        <v>46186</v>
      </c>
      <c r="H34" s="274">
        <v>0.70833333333333337</v>
      </c>
      <c r="I34" s="275">
        <v>46188</v>
      </c>
      <c r="J34" s="276"/>
      <c r="K34" s="277">
        <v>46196</v>
      </c>
      <c r="L34" s="278">
        <v>46195</v>
      </c>
      <c r="M34" s="277">
        <v>46200</v>
      </c>
      <c r="N34" s="277">
        <v>46199</v>
      </c>
      <c r="O34" s="277"/>
      <c r="P34" s="280">
        <v>46198</v>
      </c>
    </row>
    <row r="35" spans="1:16" ht="15.75" customHeight="1">
      <c r="A35" s="281" t="s">
        <v>139</v>
      </c>
      <c r="B35" s="326" t="s">
        <v>419</v>
      </c>
      <c r="C35" s="327" t="s">
        <v>134</v>
      </c>
      <c r="D35" s="328">
        <v>59</v>
      </c>
      <c r="E35" s="285">
        <v>46188</v>
      </c>
      <c r="F35" s="286">
        <v>0.375</v>
      </c>
      <c r="G35" s="719">
        <v>46187</v>
      </c>
      <c r="H35" s="720">
        <v>0.54166666666666663</v>
      </c>
      <c r="I35" s="721">
        <v>46189</v>
      </c>
      <c r="J35" s="722"/>
      <c r="K35" s="723"/>
      <c r="L35" s="722"/>
      <c r="M35" s="723">
        <v>46198</v>
      </c>
      <c r="N35" s="723" t="s">
        <v>393</v>
      </c>
      <c r="O35" s="723"/>
      <c r="P35" s="302"/>
    </row>
    <row r="36" spans="1:16" ht="15.75" customHeight="1">
      <c r="A36" s="281" t="s">
        <v>427</v>
      </c>
      <c r="B36" s="282" t="s">
        <v>539</v>
      </c>
      <c r="C36" s="283" t="s">
        <v>134</v>
      </c>
      <c r="D36" s="331">
        <v>85</v>
      </c>
      <c r="E36" s="285">
        <v>46189</v>
      </c>
      <c r="F36" s="286">
        <v>4.1666666666666664E-2</v>
      </c>
      <c r="G36" s="289">
        <v>46188</v>
      </c>
      <c r="H36" s="290">
        <v>0.16666666666666666</v>
      </c>
      <c r="I36" s="291">
        <v>46190</v>
      </c>
      <c r="J36" s="292">
        <v>46199</v>
      </c>
      <c r="K36" s="293"/>
      <c r="L36" s="292"/>
      <c r="M36" s="293"/>
      <c r="N36" s="293"/>
      <c r="O36" s="293">
        <v>46198</v>
      </c>
      <c r="P36" s="302"/>
    </row>
    <row r="37" spans="1:16" ht="15.75" customHeight="1">
      <c r="A37" s="297" t="s">
        <v>141</v>
      </c>
      <c r="B37" s="282" t="s">
        <v>744</v>
      </c>
      <c r="C37" s="283" t="s">
        <v>134</v>
      </c>
      <c r="D37" s="329">
        <v>80</v>
      </c>
      <c r="E37" s="299">
        <v>46192</v>
      </c>
      <c r="F37" s="286">
        <v>0.16666666666666666</v>
      </c>
      <c r="G37" s="289">
        <v>46191</v>
      </c>
      <c r="H37" s="301">
        <v>0.33333333333333331</v>
      </c>
      <c r="I37" s="291">
        <v>46193</v>
      </c>
      <c r="J37" s="293">
        <v>46200</v>
      </c>
      <c r="K37" s="293">
        <v>46202</v>
      </c>
      <c r="L37" s="292">
        <v>46201</v>
      </c>
      <c r="M37" s="293"/>
      <c r="N37" s="293"/>
      <c r="O37" s="293"/>
      <c r="P37" s="302"/>
    </row>
    <row r="38" spans="1:16" s="196" customFormat="1" ht="15.75" customHeight="1" thickBot="1">
      <c r="A38" s="507" t="s">
        <v>253</v>
      </c>
      <c r="B38" s="518" t="s">
        <v>637</v>
      </c>
      <c r="C38" s="519" t="s">
        <v>134</v>
      </c>
      <c r="D38" s="522">
        <v>11</v>
      </c>
      <c r="E38" s="508">
        <v>46192</v>
      </c>
      <c r="F38" s="509">
        <v>0.375</v>
      </c>
      <c r="G38" s="510">
        <v>46192</v>
      </c>
      <c r="H38" s="511">
        <v>0.125</v>
      </c>
      <c r="I38" s="521">
        <v>46193</v>
      </c>
      <c r="J38" s="512"/>
      <c r="K38" s="513"/>
      <c r="L38" s="514"/>
      <c r="M38" s="513">
        <v>46201</v>
      </c>
      <c r="N38" s="513">
        <v>46201</v>
      </c>
      <c r="O38" s="513"/>
      <c r="P38" s="517"/>
    </row>
    <row r="39" spans="1:16" ht="15.75" customHeight="1">
      <c r="A39" s="267" t="s">
        <v>196</v>
      </c>
      <c r="B39" s="268" t="s">
        <v>428</v>
      </c>
      <c r="C39" s="269" t="s">
        <v>134</v>
      </c>
      <c r="D39" s="325">
        <v>37</v>
      </c>
      <c r="E39" s="270">
        <v>46193</v>
      </c>
      <c r="F39" s="271">
        <v>0.70833333333333337</v>
      </c>
      <c r="G39" s="273">
        <v>46193</v>
      </c>
      <c r="H39" s="274">
        <v>0.70833333333333337</v>
      </c>
      <c r="I39" s="275">
        <v>46195</v>
      </c>
      <c r="J39" s="276"/>
      <c r="K39" s="277">
        <v>46203</v>
      </c>
      <c r="L39" s="278">
        <v>46202</v>
      </c>
      <c r="M39" s="277">
        <v>46207</v>
      </c>
      <c r="N39" s="277">
        <v>46206</v>
      </c>
      <c r="O39" s="277"/>
      <c r="P39" s="280">
        <v>46205</v>
      </c>
    </row>
    <row r="40" spans="1:16" ht="15.75" customHeight="1">
      <c r="A40" s="281" t="s">
        <v>139</v>
      </c>
      <c r="B40" s="326" t="s">
        <v>414</v>
      </c>
      <c r="C40" s="327" t="s">
        <v>134</v>
      </c>
      <c r="D40" s="328">
        <v>68</v>
      </c>
      <c r="E40" s="285">
        <v>46195</v>
      </c>
      <c r="F40" s="286">
        <v>0.375</v>
      </c>
      <c r="G40" s="719">
        <v>46194</v>
      </c>
      <c r="H40" s="720">
        <v>0.54166666666666663</v>
      </c>
      <c r="I40" s="721">
        <v>46196</v>
      </c>
      <c r="J40" s="722"/>
      <c r="K40" s="723"/>
      <c r="L40" s="722"/>
      <c r="M40" s="723">
        <v>46205</v>
      </c>
      <c r="N40" s="723" t="s">
        <v>393</v>
      </c>
      <c r="O40" s="723"/>
      <c r="P40" s="296"/>
    </row>
    <row r="41" spans="1:16" ht="15.75" customHeight="1">
      <c r="A41" s="281" t="s">
        <v>427</v>
      </c>
      <c r="B41" s="282" t="s">
        <v>559</v>
      </c>
      <c r="C41" s="283" t="s">
        <v>134</v>
      </c>
      <c r="D41" s="331">
        <v>68</v>
      </c>
      <c r="E41" s="285">
        <v>46196</v>
      </c>
      <c r="F41" s="286">
        <v>4.1666666666666664E-2</v>
      </c>
      <c r="G41" s="289">
        <v>46195</v>
      </c>
      <c r="H41" s="290">
        <v>0.16666666666666666</v>
      </c>
      <c r="I41" s="291">
        <v>46197</v>
      </c>
      <c r="J41" s="292">
        <v>46206</v>
      </c>
      <c r="K41" s="293"/>
      <c r="L41" s="292"/>
      <c r="M41" s="293"/>
      <c r="N41" s="293"/>
      <c r="O41" s="293">
        <v>46205</v>
      </c>
      <c r="P41" s="296"/>
    </row>
    <row r="42" spans="1:16" ht="15.75" customHeight="1">
      <c r="A42" s="297" t="s">
        <v>141</v>
      </c>
      <c r="B42" s="282" t="s">
        <v>541</v>
      </c>
      <c r="C42" s="283" t="s">
        <v>134</v>
      </c>
      <c r="D42" s="332">
        <v>86</v>
      </c>
      <c r="E42" s="299">
        <v>46199</v>
      </c>
      <c r="F42" s="286">
        <v>0.16666666666666666</v>
      </c>
      <c r="G42" s="289">
        <v>46198</v>
      </c>
      <c r="H42" s="301">
        <v>0.33333333333333331</v>
      </c>
      <c r="I42" s="291">
        <v>46200</v>
      </c>
      <c r="J42" s="293">
        <v>46207</v>
      </c>
      <c r="K42" s="293">
        <v>46209</v>
      </c>
      <c r="L42" s="292">
        <v>46208</v>
      </c>
      <c r="M42" s="293"/>
      <c r="N42" s="293"/>
      <c r="O42" s="293"/>
      <c r="P42" s="302"/>
    </row>
    <row r="43" spans="1:16" ht="15" thickBot="1">
      <c r="A43" s="303" t="s">
        <v>253</v>
      </c>
      <c r="B43" s="304" t="s">
        <v>692</v>
      </c>
      <c r="C43" s="305" t="s">
        <v>134</v>
      </c>
      <c r="D43" s="522">
        <v>43</v>
      </c>
      <c r="E43" s="307">
        <v>46199</v>
      </c>
      <c r="F43" s="308">
        <v>0.375</v>
      </c>
      <c r="G43" s="310">
        <v>46199</v>
      </c>
      <c r="H43" s="311">
        <v>0.125</v>
      </c>
      <c r="I43" s="330">
        <v>46200</v>
      </c>
      <c r="J43" s="312"/>
      <c r="K43" s="313"/>
      <c r="L43" s="314"/>
      <c r="M43" s="313">
        <v>46208</v>
      </c>
      <c r="N43" s="313">
        <v>46208</v>
      </c>
      <c r="O43" s="313"/>
      <c r="P43" s="316"/>
    </row>
    <row r="44" spans="1:16" s="541" customFormat="1">
      <c r="A44" s="267" t="s">
        <v>196</v>
      </c>
      <c r="B44" s="268" t="s">
        <v>478</v>
      </c>
      <c r="C44" s="269" t="s">
        <v>134</v>
      </c>
      <c r="D44" s="325">
        <v>28</v>
      </c>
      <c r="E44" s="270">
        <v>46200</v>
      </c>
      <c r="F44" s="271">
        <v>0.70833333333333337</v>
      </c>
      <c r="G44" s="273">
        <v>46200</v>
      </c>
      <c r="H44" s="274">
        <v>0.70833333333333337</v>
      </c>
      <c r="I44" s="275">
        <v>46202</v>
      </c>
      <c r="J44" s="276"/>
      <c r="K44" s="277">
        <v>46210</v>
      </c>
      <c r="L44" s="278">
        <v>46209</v>
      </c>
      <c r="M44" s="277">
        <v>46214</v>
      </c>
      <c r="N44" s="277">
        <v>46213</v>
      </c>
      <c r="O44" s="277"/>
      <c r="P44" s="280">
        <v>46212</v>
      </c>
    </row>
    <row r="45" spans="1:16" s="541" customFormat="1">
      <c r="A45" s="281" t="s">
        <v>139</v>
      </c>
      <c r="B45" s="326" t="s">
        <v>555</v>
      </c>
      <c r="C45" s="327" t="s">
        <v>134</v>
      </c>
      <c r="D45" s="328">
        <v>94</v>
      </c>
      <c r="E45" s="285">
        <v>46202</v>
      </c>
      <c r="F45" s="286">
        <v>0.375</v>
      </c>
      <c r="G45" s="719">
        <v>46201</v>
      </c>
      <c r="H45" s="720">
        <v>0.54166666666666663</v>
      </c>
      <c r="I45" s="721">
        <v>46203</v>
      </c>
      <c r="J45" s="722"/>
      <c r="K45" s="723"/>
      <c r="L45" s="722"/>
      <c r="M45" s="723">
        <v>46212</v>
      </c>
      <c r="N45" s="723" t="s">
        <v>393</v>
      </c>
      <c r="O45" s="723"/>
      <c r="P45" s="296"/>
    </row>
    <row r="46" spans="1:16" s="541" customFormat="1">
      <c r="A46" s="281" t="s">
        <v>427</v>
      </c>
      <c r="B46" s="282" t="s">
        <v>735</v>
      </c>
      <c r="C46" s="283" t="s">
        <v>134</v>
      </c>
      <c r="D46" s="331">
        <v>609</v>
      </c>
      <c r="E46" s="285">
        <v>46203</v>
      </c>
      <c r="F46" s="286">
        <v>4.1666666666666664E-2</v>
      </c>
      <c r="G46" s="289">
        <v>46202</v>
      </c>
      <c r="H46" s="290">
        <v>0.16666666666666666</v>
      </c>
      <c r="I46" s="291">
        <v>46204</v>
      </c>
      <c r="J46" s="292">
        <v>46213</v>
      </c>
      <c r="K46" s="293"/>
      <c r="L46" s="292"/>
      <c r="M46" s="293"/>
      <c r="N46" s="293"/>
      <c r="O46" s="293">
        <v>46212</v>
      </c>
      <c r="P46" s="296"/>
    </row>
    <row r="47" spans="1:16" s="541" customFormat="1">
      <c r="A47" s="297" t="s">
        <v>141</v>
      </c>
      <c r="B47" s="282" t="s">
        <v>634</v>
      </c>
      <c r="C47" s="283" t="s">
        <v>134</v>
      </c>
      <c r="D47" s="329">
        <v>110</v>
      </c>
      <c r="E47" s="299">
        <v>46206</v>
      </c>
      <c r="F47" s="286">
        <v>0.16666666666666666</v>
      </c>
      <c r="G47" s="289">
        <v>46205</v>
      </c>
      <c r="H47" s="301">
        <v>0.33333333333333331</v>
      </c>
      <c r="I47" s="291">
        <v>46207</v>
      </c>
      <c r="J47" s="293">
        <v>46214</v>
      </c>
      <c r="K47" s="293">
        <v>46216</v>
      </c>
      <c r="L47" s="292">
        <v>46215</v>
      </c>
      <c r="M47" s="293"/>
      <c r="N47" s="293"/>
      <c r="O47" s="293"/>
      <c r="P47" s="302"/>
    </row>
    <row r="48" spans="1:16" s="541" customFormat="1" ht="15" thickBot="1">
      <c r="A48" s="303" t="s">
        <v>253</v>
      </c>
      <c r="B48" s="304" t="s">
        <v>744</v>
      </c>
      <c r="C48" s="305" t="s">
        <v>134</v>
      </c>
      <c r="D48" s="306">
        <v>13</v>
      </c>
      <c r="E48" s="307">
        <v>46206</v>
      </c>
      <c r="F48" s="308">
        <v>0.375</v>
      </c>
      <c r="G48" s="310">
        <v>46206</v>
      </c>
      <c r="H48" s="311">
        <v>0.125</v>
      </c>
      <c r="I48" s="330">
        <v>46207</v>
      </c>
      <c r="J48" s="312"/>
      <c r="K48" s="313"/>
      <c r="L48" s="314"/>
      <c r="M48" s="313">
        <v>46215</v>
      </c>
      <c r="N48" s="313">
        <v>46215</v>
      </c>
      <c r="O48" s="313"/>
      <c r="P48" s="316"/>
    </row>
    <row r="49" spans="1:16" s="541" customFormat="1" hidden="1">
      <c r="A49" s="267" t="s">
        <v>196</v>
      </c>
      <c r="B49" s="268" t="s">
        <v>545</v>
      </c>
      <c r="C49" s="269" t="s">
        <v>134</v>
      </c>
      <c r="D49" s="325">
        <v>69</v>
      </c>
      <c r="E49" s="270">
        <f t="shared" ref="E49:E53" si="0">I49-1</f>
        <v>46208</v>
      </c>
      <c r="F49" s="271">
        <v>0.499305555555556</v>
      </c>
      <c r="G49" s="273">
        <f t="shared" ref="G49:G53" si="1">I49-2</f>
        <v>46207</v>
      </c>
      <c r="H49" s="274">
        <v>0.66666666666666696</v>
      </c>
      <c r="I49" s="275">
        <f t="shared" ref="I49:I53" si="2">I44+7</f>
        <v>46209</v>
      </c>
      <c r="J49" s="276"/>
      <c r="K49" s="277"/>
      <c r="L49" s="278"/>
      <c r="M49" s="277">
        <f>I49+9</f>
        <v>46218</v>
      </c>
      <c r="N49" s="277">
        <f>I49+10</f>
        <v>46219</v>
      </c>
      <c r="O49" s="277"/>
      <c r="P49" s="280"/>
    </row>
    <row r="50" spans="1:16" s="541" customFormat="1" hidden="1">
      <c r="A50" s="281" t="s">
        <v>427</v>
      </c>
      <c r="B50" s="326" t="s">
        <v>420</v>
      </c>
      <c r="C50" s="327" t="s">
        <v>134</v>
      </c>
      <c r="D50" s="328">
        <v>49</v>
      </c>
      <c r="E50" s="285">
        <f t="shared" si="0"/>
        <v>46209</v>
      </c>
      <c r="F50" s="286">
        <v>6.9444444444444447E-4</v>
      </c>
      <c r="G50" s="719">
        <f t="shared" si="1"/>
        <v>46208</v>
      </c>
      <c r="H50" s="720">
        <v>0.16666666666666666</v>
      </c>
      <c r="I50" s="721">
        <f t="shared" si="2"/>
        <v>46210</v>
      </c>
      <c r="J50" s="722">
        <f>I50+9</f>
        <v>46219</v>
      </c>
      <c r="K50" s="723"/>
      <c r="L50" s="722"/>
      <c r="M50" s="723"/>
      <c r="N50" s="723"/>
      <c r="O50" s="723">
        <f>I50+8</f>
        <v>46218</v>
      </c>
      <c r="P50" s="296"/>
    </row>
    <row r="51" spans="1:16" s="252" customFormat="1" hidden="1">
      <c r="A51" s="542" t="s">
        <v>141</v>
      </c>
      <c r="B51" s="173" t="s">
        <v>542</v>
      </c>
      <c r="C51" s="174" t="s">
        <v>134</v>
      </c>
      <c r="D51" s="175">
        <v>11</v>
      </c>
      <c r="E51" s="543">
        <f t="shared" si="0"/>
        <v>46210</v>
      </c>
      <c r="F51" s="544">
        <v>0.499305555555556</v>
      </c>
      <c r="G51" s="179">
        <f t="shared" si="1"/>
        <v>46209</v>
      </c>
      <c r="H51" s="178">
        <v>0.66666666666666696</v>
      </c>
      <c r="I51" s="545">
        <f t="shared" si="2"/>
        <v>46211</v>
      </c>
      <c r="J51" s="140">
        <f>I51+7</f>
        <v>46218</v>
      </c>
      <c r="K51" s="139">
        <f>I51+9</f>
        <v>46220</v>
      </c>
      <c r="L51" s="140">
        <f>I51+10</f>
        <v>46221</v>
      </c>
      <c r="M51" s="139"/>
      <c r="N51" s="139"/>
      <c r="O51" s="139"/>
      <c r="P51" s="546"/>
    </row>
    <row r="52" spans="1:16" s="541" customFormat="1" hidden="1">
      <c r="A52" s="281" t="s">
        <v>257</v>
      </c>
      <c r="B52" s="282" t="s">
        <v>414</v>
      </c>
      <c r="C52" s="283" t="s">
        <v>134</v>
      </c>
      <c r="D52" s="331">
        <v>56</v>
      </c>
      <c r="E52" s="285">
        <f t="shared" si="0"/>
        <v>46213</v>
      </c>
      <c r="F52" s="286">
        <v>0.499305555555556</v>
      </c>
      <c r="G52" s="289">
        <f t="shared" si="1"/>
        <v>46212</v>
      </c>
      <c r="H52" s="290">
        <v>0.66666666666666696</v>
      </c>
      <c r="I52" s="291">
        <f t="shared" si="2"/>
        <v>46214</v>
      </c>
      <c r="J52" s="292"/>
      <c r="K52" s="293"/>
      <c r="L52" s="292"/>
      <c r="M52" s="293">
        <f>I52+8</f>
        <v>46222</v>
      </c>
      <c r="N52" s="293">
        <f>I52+8</f>
        <v>46222</v>
      </c>
      <c r="O52" s="293"/>
      <c r="P52" s="296"/>
    </row>
    <row r="53" spans="1:16" s="541" customFormat="1" ht="15" hidden="1" thickBot="1">
      <c r="A53" s="303" t="s">
        <v>196</v>
      </c>
      <c r="B53" s="580" t="s">
        <v>539</v>
      </c>
      <c r="C53" s="581" t="s">
        <v>134</v>
      </c>
      <c r="D53" s="582">
        <v>76</v>
      </c>
      <c r="E53" s="307">
        <f t="shared" si="0"/>
        <v>46213</v>
      </c>
      <c r="F53" s="309">
        <v>0.499305555555556</v>
      </c>
      <c r="G53" s="585">
        <f t="shared" si="1"/>
        <v>46212</v>
      </c>
      <c r="H53" s="586">
        <v>0.66666666666666696</v>
      </c>
      <c r="I53" s="587">
        <f t="shared" si="2"/>
        <v>46214</v>
      </c>
      <c r="J53" s="313"/>
      <c r="K53" s="313">
        <f>I53+9</f>
        <v>46223</v>
      </c>
      <c r="L53" s="314">
        <f>I53+8</f>
        <v>46222</v>
      </c>
      <c r="M53" s="313">
        <f>I53+12</f>
        <v>46226</v>
      </c>
      <c r="N53" s="313">
        <f>I53+12</f>
        <v>46226</v>
      </c>
      <c r="O53" s="313"/>
      <c r="P53" s="588">
        <f>I53+10</f>
        <v>46224</v>
      </c>
    </row>
    <row r="54" spans="1:16" hidden="1">
      <c r="A54" s="724"/>
    </row>
    <row r="55" spans="1:16">
      <c r="A55" s="265" t="s">
        <v>170</v>
      </c>
    </row>
  </sheetData>
  <mergeCells count="10">
    <mergeCell ref="G8:H8"/>
    <mergeCell ref="B7:D8"/>
    <mergeCell ref="E8:F8"/>
    <mergeCell ref="E7:H7"/>
    <mergeCell ref="A1:P1"/>
    <mergeCell ref="A2:P2"/>
    <mergeCell ref="A3:P3"/>
    <mergeCell ref="A4:P4"/>
    <mergeCell ref="J7:L7"/>
    <mergeCell ref="M7:P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40" sqref="A40"/>
    </sheetView>
  </sheetViews>
  <sheetFormatPr defaultRowHeight="14.25"/>
  <cols>
    <col min="1" max="1" width="24.5703125" style="16" customWidth="1"/>
    <col min="2" max="2" width="9.42578125" style="16" customWidth="1"/>
    <col min="3" max="4" width="15" style="16" customWidth="1"/>
    <col min="5" max="5" width="14.7109375" style="16" customWidth="1"/>
    <col min="6" max="9" width="15" style="16" customWidth="1"/>
    <col min="10" max="10" width="35.5703125" style="16" customWidth="1"/>
    <col min="11" max="11" width="21.7109375" style="16" bestFit="1" customWidth="1"/>
    <col min="12" max="12" width="10.140625" style="16" customWidth="1"/>
    <col min="13" max="16384" width="9.140625" style="16"/>
  </cols>
  <sheetData>
    <row r="1" spans="1:29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  <c r="I1" s="1190"/>
    </row>
    <row r="2" spans="1:29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  <c r="I2" s="1191"/>
    </row>
    <row r="3" spans="1:29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  <c r="I3" s="1192"/>
    </row>
    <row r="4" spans="1:29" s="13" customFormat="1" ht="24" customHeight="1" thickTop="1">
      <c r="A4" s="1263" t="s">
        <v>74</v>
      </c>
      <c r="B4" s="1263"/>
      <c r="C4" s="1263"/>
      <c r="D4" s="1263"/>
      <c r="E4" s="1263"/>
      <c r="F4" s="1263"/>
      <c r="G4" s="1263"/>
      <c r="H4" s="1263"/>
      <c r="I4" s="1263"/>
    </row>
    <row r="5" spans="1:29" s="17" customFormat="1" ht="12.75">
      <c r="A5" s="34" t="s">
        <v>89</v>
      </c>
    </row>
    <row r="6" spans="1:29" s="17" customFormat="1" ht="12.75">
      <c r="A6" s="34"/>
      <c r="C6" s="36"/>
      <c r="D6" s="36"/>
      <c r="E6" s="36"/>
      <c r="H6" s="260" t="s">
        <v>46</v>
      </c>
      <c r="I6" s="261">
        <f ca="1">TODAY()</f>
        <v>46167</v>
      </c>
    </row>
    <row r="7" spans="1:29" ht="15" thickBot="1"/>
    <row r="8" spans="1:29">
      <c r="A8" s="1267" t="s">
        <v>549</v>
      </c>
      <c r="B8" s="1264" t="s">
        <v>32</v>
      </c>
      <c r="C8" s="1264" t="s">
        <v>550</v>
      </c>
      <c r="D8" s="1264" t="s">
        <v>24</v>
      </c>
      <c r="E8" s="1264"/>
      <c r="F8" s="1264"/>
      <c r="G8" s="1264"/>
      <c r="H8" s="1264"/>
      <c r="I8" s="126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>
      <c r="A9" s="1268"/>
      <c r="B9" s="1265"/>
      <c r="C9" s="1265"/>
      <c r="D9" s="912" t="s">
        <v>111</v>
      </c>
      <c r="E9" s="912" t="s">
        <v>4</v>
      </c>
      <c r="F9" s="912" t="s">
        <v>7</v>
      </c>
      <c r="G9" s="912" t="s">
        <v>25</v>
      </c>
      <c r="H9" s="912" t="s">
        <v>21</v>
      </c>
      <c r="I9" s="913" t="s">
        <v>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s="196" customFormat="1">
      <c r="A10" t="s">
        <v>558</v>
      </c>
      <c r="B10" s="915" t="s">
        <v>705</v>
      </c>
      <c r="C10" s="1133">
        <v>46169</v>
      </c>
      <c r="D10" s="916">
        <f>C10+2</f>
        <v>46171</v>
      </c>
      <c r="E10" s="916">
        <f>C10+9</f>
        <v>46178</v>
      </c>
      <c r="F10" s="917">
        <f>C10+11</f>
        <v>46180</v>
      </c>
      <c r="G10" s="917">
        <f>F10</f>
        <v>46180</v>
      </c>
      <c r="H10" s="918">
        <f>C10+13</f>
        <v>46182</v>
      </c>
      <c r="I10" s="919">
        <f>C10+14</f>
        <v>46183</v>
      </c>
      <c r="J10" s="17"/>
      <c r="K10"/>
      <c r="L10" t="str">
        <f>IFERROR(LEFT(K10,(LEN(K10)-5)),"")</f>
        <v/>
      </c>
      <c r="M10" t="str">
        <f t="shared" ref="M10:M17" si="0">RIGHT(K10,5)</f>
        <v/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s="196" customFormat="1">
      <c r="A11" s="914" t="s">
        <v>703</v>
      </c>
      <c r="B11" s="915" t="s">
        <v>684</v>
      </c>
      <c r="C11" s="1133">
        <f>C10+7</f>
        <v>46176</v>
      </c>
      <c r="D11" s="916">
        <f>D10+7</f>
        <v>46178</v>
      </c>
      <c r="E11" s="916">
        <f t="shared" ref="E11:E26" si="1">C11+9</f>
        <v>46185</v>
      </c>
      <c r="F11" s="917">
        <f>F10+7</f>
        <v>46187</v>
      </c>
      <c r="G11" s="917">
        <f t="shared" ref="G11:G26" si="2">F11</f>
        <v>46187</v>
      </c>
      <c r="H11" s="918">
        <f>H10+7</f>
        <v>46189</v>
      </c>
      <c r="I11" s="919">
        <f>I10+7</f>
        <v>46190</v>
      </c>
      <c r="J11" s="17"/>
      <c r="K11"/>
      <c r="L11" t="str">
        <f t="shared" ref="L11:L21" si="3">IFERROR(LEFT(K11,(LEN(K11)-5)),"")</f>
        <v/>
      </c>
      <c r="M11" t="str">
        <f t="shared" si="0"/>
        <v/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s="196" customFormat="1">
      <c r="A12" s="914" t="s">
        <v>557</v>
      </c>
      <c r="B12" s="915" t="s">
        <v>706</v>
      </c>
      <c r="C12" s="1133">
        <f>C11+7</f>
        <v>46183</v>
      </c>
      <c r="D12" s="916">
        <f>D11+7</f>
        <v>46185</v>
      </c>
      <c r="E12" s="916">
        <f t="shared" si="1"/>
        <v>46192</v>
      </c>
      <c r="F12" s="917">
        <f t="shared" ref="F12:I22" si="4">F11+7</f>
        <v>46194</v>
      </c>
      <c r="G12" s="917">
        <f t="shared" si="2"/>
        <v>46194</v>
      </c>
      <c r="H12" s="918">
        <f t="shared" ref="H12:I21" si="5">H11+7</f>
        <v>46196</v>
      </c>
      <c r="I12" s="919">
        <f t="shared" si="5"/>
        <v>46197</v>
      </c>
      <c r="J12" s="17"/>
      <c r="K12"/>
      <c r="L12" t="str">
        <f t="shared" si="3"/>
        <v/>
      </c>
      <c r="M12" t="str">
        <f t="shared" si="0"/>
        <v/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s="196" customFormat="1">
      <c r="A13" s="914" t="s">
        <v>556</v>
      </c>
      <c r="B13" s="915" t="s">
        <v>706</v>
      </c>
      <c r="C13" s="1133">
        <f t="shared" ref="C13:C25" si="6">C12+7</f>
        <v>46190</v>
      </c>
      <c r="D13" s="916">
        <f t="shared" ref="D13:D25" si="7">D12+7</f>
        <v>46192</v>
      </c>
      <c r="E13" s="916">
        <f t="shared" si="1"/>
        <v>46199</v>
      </c>
      <c r="F13" s="917">
        <f t="shared" si="4"/>
        <v>46201</v>
      </c>
      <c r="G13" s="917">
        <f t="shared" si="2"/>
        <v>46201</v>
      </c>
      <c r="H13" s="918">
        <f t="shared" si="5"/>
        <v>46203</v>
      </c>
      <c r="I13" s="919">
        <f t="shared" si="5"/>
        <v>46204</v>
      </c>
      <c r="J13" s="17"/>
      <c r="K13"/>
      <c r="L13" t="str">
        <f t="shared" si="3"/>
        <v/>
      </c>
      <c r="M13" t="str">
        <f t="shared" si="0"/>
        <v/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s="196" customFormat="1">
      <c r="A14" s="914" t="s">
        <v>558</v>
      </c>
      <c r="B14" s="915" t="s">
        <v>707</v>
      </c>
      <c r="C14" s="1133">
        <f t="shared" si="6"/>
        <v>46197</v>
      </c>
      <c r="D14" s="916">
        <f t="shared" si="7"/>
        <v>46199</v>
      </c>
      <c r="E14" s="916">
        <f t="shared" si="1"/>
        <v>46206</v>
      </c>
      <c r="F14" s="917">
        <f t="shared" si="4"/>
        <v>46208</v>
      </c>
      <c r="G14" s="917">
        <f t="shared" si="2"/>
        <v>46208</v>
      </c>
      <c r="H14" s="918">
        <f t="shared" si="5"/>
        <v>46210</v>
      </c>
      <c r="I14" s="919">
        <f t="shared" si="5"/>
        <v>46211</v>
      </c>
      <c r="J14" s="17"/>
      <c r="K14"/>
      <c r="L14" t="str">
        <f t="shared" si="3"/>
        <v/>
      </c>
      <c r="M14" t="str">
        <f t="shared" si="0"/>
        <v/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s="196" customFormat="1">
      <c r="A15" s="914" t="s">
        <v>703</v>
      </c>
      <c r="B15" s="915" t="s">
        <v>801</v>
      </c>
      <c r="C15" s="1133">
        <f t="shared" si="6"/>
        <v>46204</v>
      </c>
      <c r="D15" s="916">
        <f t="shared" si="7"/>
        <v>46206</v>
      </c>
      <c r="E15" s="916">
        <f t="shared" si="1"/>
        <v>46213</v>
      </c>
      <c r="F15" s="917">
        <f t="shared" si="4"/>
        <v>46215</v>
      </c>
      <c r="G15" s="917">
        <f t="shared" si="2"/>
        <v>46215</v>
      </c>
      <c r="H15" s="918">
        <f t="shared" si="5"/>
        <v>46217</v>
      </c>
      <c r="I15" s="919">
        <f t="shared" si="5"/>
        <v>46218</v>
      </c>
      <c r="J15" s="17"/>
      <c r="K15"/>
      <c r="L15" t="str">
        <f t="shared" si="3"/>
        <v/>
      </c>
      <c r="M15" t="str">
        <f t="shared" si="0"/>
        <v/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s="196" customFormat="1">
      <c r="A16" s="914" t="s">
        <v>557</v>
      </c>
      <c r="B16" s="915" t="s">
        <v>802</v>
      </c>
      <c r="C16" s="1133">
        <f t="shared" si="6"/>
        <v>46211</v>
      </c>
      <c r="D16" s="916">
        <f t="shared" si="7"/>
        <v>46213</v>
      </c>
      <c r="E16" s="916">
        <f t="shared" si="1"/>
        <v>46220</v>
      </c>
      <c r="F16" s="917">
        <f t="shared" si="4"/>
        <v>46222</v>
      </c>
      <c r="G16" s="917">
        <f t="shared" si="2"/>
        <v>46222</v>
      </c>
      <c r="H16" s="918">
        <f t="shared" si="5"/>
        <v>46224</v>
      </c>
      <c r="I16" s="919">
        <f t="shared" si="5"/>
        <v>46225</v>
      </c>
      <c r="J16" s="17"/>
      <c r="K16"/>
      <c r="L16" t="str">
        <f t="shared" si="3"/>
        <v/>
      </c>
      <c r="M16" t="str">
        <f t="shared" si="0"/>
        <v/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s="196" customFormat="1">
      <c r="A17" s="914" t="s">
        <v>556</v>
      </c>
      <c r="B17" s="915" t="s">
        <v>802</v>
      </c>
      <c r="C17" s="1133">
        <f t="shared" si="6"/>
        <v>46218</v>
      </c>
      <c r="D17" s="916">
        <f t="shared" si="7"/>
        <v>46220</v>
      </c>
      <c r="E17" s="916">
        <f t="shared" si="1"/>
        <v>46227</v>
      </c>
      <c r="F17" s="917">
        <f t="shared" si="4"/>
        <v>46229</v>
      </c>
      <c r="G17" s="917">
        <f t="shared" si="2"/>
        <v>46229</v>
      </c>
      <c r="H17" s="918">
        <f t="shared" si="5"/>
        <v>46231</v>
      </c>
      <c r="I17" s="919">
        <f t="shared" si="5"/>
        <v>46232</v>
      </c>
      <c r="J17" s="17"/>
      <c r="K17"/>
      <c r="L17" t="str">
        <f t="shared" si="3"/>
        <v/>
      </c>
      <c r="M17" t="str">
        <f t="shared" si="0"/>
        <v/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s="196" customFormat="1">
      <c r="A18" s="914" t="s">
        <v>558</v>
      </c>
      <c r="B18" s="915" t="s">
        <v>704</v>
      </c>
      <c r="C18" s="1133">
        <f t="shared" si="6"/>
        <v>46225</v>
      </c>
      <c r="D18" s="916">
        <f t="shared" si="7"/>
        <v>46227</v>
      </c>
      <c r="E18" s="916">
        <f t="shared" si="1"/>
        <v>46234</v>
      </c>
      <c r="F18" s="917">
        <f t="shared" si="4"/>
        <v>46236</v>
      </c>
      <c r="G18" s="917">
        <f t="shared" si="2"/>
        <v>46236</v>
      </c>
      <c r="H18" s="918">
        <f t="shared" si="5"/>
        <v>46238</v>
      </c>
      <c r="I18" s="919">
        <f t="shared" si="5"/>
        <v>46239</v>
      </c>
      <c r="J18" s="17"/>
      <c r="K18"/>
      <c r="L18" t="str">
        <f t="shared" si="3"/>
        <v/>
      </c>
      <c r="M18" t="str">
        <f t="shared" ref="M18" si="8">RIGHT(K18,5)</f>
        <v/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s="196" customFormat="1">
      <c r="A19" s="914" t="s">
        <v>703</v>
      </c>
      <c r="B19" s="915" t="s">
        <v>803</v>
      </c>
      <c r="C19" s="1133">
        <f t="shared" si="6"/>
        <v>46232</v>
      </c>
      <c r="D19" s="916">
        <f t="shared" si="7"/>
        <v>46234</v>
      </c>
      <c r="E19" s="916">
        <f t="shared" si="1"/>
        <v>46241</v>
      </c>
      <c r="F19" s="917">
        <f t="shared" si="4"/>
        <v>46243</v>
      </c>
      <c r="G19" s="917">
        <f t="shared" si="2"/>
        <v>46243</v>
      </c>
      <c r="H19" s="918">
        <f t="shared" si="5"/>
        <v>46245</v>
      </c>
      <c r="I19" s="919">
        <f t="shared" si="5"/>
        <v>46246</v>
      </c>
      <c r="J19" s="17"/>
      <c r="K19"/>
      <c r="L19" t="str">
        <f t="shared" si="3"/>
        <v/>
      </c>
      <c r="M19" t="str">
        <f t="shared" ref="M19:M26" si="9">RIGHT(K19,5)</f>
        <v/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s="196" customFormat="1">
      <c r="A20" s="914" t="s">
        <v>557</v>
      </c>
      <c r="B20" s="915" t="s">
        <v>804</v>
      </c>
      <c r="C20" s="1133">
        <f t="shared" si="6"/>
        <v>46239</v>
      </c>
      <c r="D20" s="916">
        <f t="shared" si="7"/>
        <v>46241</v>
      </c>
      <c r="E20" s="916">
        <f t="shared" si="1"/>
        <v>46248</v>
      </c>
      <c r="F20" s="917">
        <f t="shared" si="4"/>
        <v>46250</v>
      </c>
      <c r="G20" s="917">
        <f t="shared" si="2"/>
        <v>46250</v>
      </c>
      <c r="H20" s="918">
        <f t="shared" si="5"/>
        <v>46252</v>
      </c>
      <c r="I20" s="919">
        <f t="shared" si="5"/>
        <v>46253</v>
      </c>
      <c r="J20" s="17"/>
      <c r="K20"/>
      <c r="L20" t="str">
        <f t="shared" si="3"/>
        <v/>
      </c>
      <c r="M20" t="str">
        <f t="shared" si="9"/>
        <v/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196" customFormat="1" ht="15" thickBot="1">
      <c r="A21" s="920" t="s">
        <v>556</v>
      </c>
      <c r="B21" s="921" t="s">
        <v>804</v>
      </c>
      <c r="C21" s="1134">
        <f t="shared" si="6"/>
        <v>46246</v>
      </c>
      <c r="D21" s="922">
        <f t="shared" si="7"/>
        <v>46248</v>
      </c>
      <c r="E21" s="922">
        <f t="shared" si="1"/>
        <v>46255</v>
      </c>
      <c r="F21" s="923">
        <f t="shared" si="4"/>
        <v>46257</v>
      </c>
      <c r="G21" s="923">
        <f t="shared" si="2"/>
        <v>46257</v>
      </c>
      <c r="H21" s="924">
        <f t="shared" si="5"/>
        <v>46259</v>
      </c>
      <c r="I21" s="925">
        <f t="shared" si="5"/>
        <v>46260</v>
      </c>
      <c r="J21" s="17"/>
      <c r="K21"/>
      <c r="L21" t="str">
        <f t="shared" si="3"/>
        <v/>
      </c>
      <c r="M21" t="str">
        <f t="shared" si="9"/>
        <v/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s="252" customFormat="1" hidden="1">
      <c r="A22" s="1057"/>
      <c r="B22" s="1058"/>
      <c r="C22" s="1059">
        <f t="shared" si="6"/>
        <v>46253</v>
      </c>
      <c r="D22" s="1059">
        <f t="shared" si="7"/>
        <v>46255</v>
      </c>
      <c r="E22" s="1059">
        <f t="shared" si="1"/>
        <v>46262</v>
      </c>
      <c r="F22" s="1060">
        <f t="shared" si="4"/>
        <v>46264</v>
      </c>
      <c r="G22" s="1060">
        <f t="shared" si="2"/>
        <v>46264</v>
      </c>
      <c r="H22" s="1061">
        <f t="shared" si="4"/>
        <v>46266</v>
      </c>
      <c r="I22" s="1062">
        <f t="shared" si="4"/>
        <v>46267</v>
      </c>
      <c r="J22" s="17"/>
      <c r="K22"/>
      <c r="L22" t="e">
        <f t="shared" ref="L22:L26" si="10">LEFT(K22,(LEN(K22)-5))</f>
        <v>#VALUE!</v>
      </c>
      <c r="M22" t="str">
        <f t="shared" si="9"/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s="252" customFormat="1" hidden="1">
      <c r="A23" s="914"/>
      <c r="B23" s="915"/>
      <c r="C23" s="916">
        <f t="shared" si="6"/>
        <v>46260</v>
      </c>
      <c r="D23" s="916">
        <f t="shared" si="7"/>
        <v>46262</v>
      </c>
      <c r="E23" s="916">
        <f t="shared" si="1"/>
        <v>46269</v>
      </c>
      <c r="F23" s="917">
        <f t="shared" ref="F23:I23" si="11">F22+7</f>
        <v>46271</v>
      </c>
      <c r="G23" s="917">
        <f t="shared" si="2"/>
        <v>46271</v>
      </c>
      <c r="H23" s="918">
        <f t="shared" si="11"/>
        <v>46273</v>
      </c>
      <c r="I23" s="919">
        <f t="shared" si="11"/>
        <v>46274</v>
      </c>
      <c r="J23" s="17"/>
      <c r="K23"/>
      <c r="L23" t="e">
        <f t="shared" si="10"/>
        <v>#VALUE!</v>
      </c>
      <c r="M23" t="str">
        <f t="shared" si="9"/>
        <v/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s="252" customFormat="1" hidden="1">
      <c r="A24" s="914"/>
      <c r="B24" s="915"/>
      <c r="C24" s="916">
        <f t="shared" si="6"/>
        <v>46267</v>
      </c>
      <c r="D24" s="916">
        <f t="shared" si="7"/>
        <v>46269</v>
      </c>
      <c r="E24" s="916">
        <f t="shared" si="1"/>
        <v>46276</v>
      </c>
      <c r="F24" s="917">
        <f t="shared" ref="F24:I24" si="12">F23+7</f>
        <v>46278</v>
      </c>
      <c r="G24" s="917">
        <f t="shared" si="2"/>
        <v>46278</v>
      </c>
      <c r="H24" s="918">
        <f t="shared" si="12"/>
        <v>46280</v>
      </c>
      <c r="I24" s="919">
        <f t="shared" si="12"/>
        <v>46281</v>
      </c>
      <c r="J24" s="17"/>
      <c r="K24"/>
      <c r="L24" t="e">
        <f t="shared" si="10"/>
        <v>#VALUE!</v>
      </c>
      <c r="M24" t="str">
        <f t="shared" si="9"/>
        <v/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s="252" customFormat="1" hidden="1">
      <c r="A25" s="914"/>
      <c r="B25" s="915"/>
      <c r="C25" s="916">
        <f t="shared" si="6"/>
        <v>46274</v>
      </c>
      <c r="D25" s="916">
        <f t="shared" si="7"/>
        <v>46276</v>
      </c>
      <c r="E25" s="916">
        <f t="shared" si="1"/>
        <v>46283</v>
      </c>
      <c r="F25" s="917">
        <f t="shared" ref="F25:I25" si="13">F24+7</f>
        <v>46285</v>
      </c>
      <c r="G25" s="917">
        <f t="shared" si="2"/>
        <v>46285</v>
      </c>
      <c r="H25" s="918">
        <f t="shared" si="13"/>
        <v>46287</v>
      </c>
      <c r="I25" s="919">
        <f t="shared" si="13"/>
        <v>46288</v>
      </c>
      <c r="J25" s="17"/>
      <c r="K25"/>
      <c r="L25" t="e">
        <f t="shared" si="10"/>
        <v>#VALUE!</v>
      </c>
      <c r="M25" t="str">
        <f t="shared" si="9"/>
        <v/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s="252" customFormat="1" ht="15" hidden="1" thickBot="1">
      <c r="A26" s="920"/>
      <c r="B26" s="921"/>
      <c r="C26" s="922">
        <f>C25+7</f>
        <v>46281</v>
      </c>
      <c r="D26" s="922">
        <f>D25+7</f>
        <v>46283</v>
      </c>
      <c r="E26" s="922">
        <f t="shared" si="1"/>
        <v>46290</v>
      </c>
      <c r="F26" s="923">
        <f>F22+7</f>
        <v>46271</v>
      </c>
      <c r="G26" s="923">
        <f t="shared" si="2"/>
        <v>46271</v>
      </c>
      <c r="H26" s="924">
        <f>H22+7</f>
        <v>46273</v>
      </c>
      <c r="I26" s="925">
        <f>I22+7</f>
        <v>46274</v>
      </c>
      <c r="J26" s="17"/>
      <c r="K26"/>
      <c r="L26" t="e">
        <f t="shared" si="10"/>
        <v>#VALUE!</v>
      </c>
      <c r="M26" t="str">
        <f t="shared" si="9"/>
        <v/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>
      <c r="A27"/>
      <c r="B27"/>
      <c r="C27"/>
      <c r="D27" s="109"/>
      <c r="E27" s="109"/>
      <c r="F27" s="110"/>
      <c r="G27" s="110"/>
      <c r="H27" s="111"/>
      <c r="I27" s="111"/>
      <c r="J27" s="17"/>
      <c r="K2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>
      <c r="A28" s="344" t="s">
        <v>551</v>
      </c>
      <c r="B28" s="108"/>
      <c r="C28" s="108"/>
      <c r="D28" s="108"/>
      <c r="E28" s="108"/>
      <c r="F28" s="107"/>
      <c r="G28" s="107"/>
      <c r="H28" s="107"/>
      <c r="I28" s="10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>
      <c r="A29" s="344" t="s">
        <v>552</v>
      </c>
      <c r="B29" s="108"/>
      <c r="C29" s="108"/>
      <c r="D29" s="108"/>
      <c r="E29" s="108"/>
      <c r="F29" s="107"/>
      <c r="G29" s="107"/>
      <c r="H29" s="107"/>
      <c r="I29" s="10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>
      <c r="A30" s="344" t="s">
        <v>553</v>
      </c>
      <c r="B30" s="108"/>
      <c r="C30" s="108"/>
      <c r="D30" s="108"/>
      <c r="E30" s="108"/>
      <c r="F30" s="107"/>
      <c r="G30" s="107"/>
      <c r="H30" s="107"/>
      <c r="I30" s="10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>
      <c r="A31" s="142" t="s">
        <v>170</v>
      </c>
      <c r="B31" s="108"/>
      <c r="C31" s="108"/>
      <c r="D31" s="108"/>
      <c r="E31" s="108"/>
      <c r="F31" s="107"/>
      <c r="G31" s="107"/>
      <c r="H31" s="107"/>
      <c r="I31" s="10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conditionalFormatting sqref="K10:K27">
    <cfRule type="duplicateValues" dxfId="0" priority="1"/>
  </conditionalFormatting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  <ignoredErrors>
    <ignoredError sqref="E11:G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topLeftCell="A4" workbookViewId="0">
      <selection activeCell="G14" sqref="G14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90" t="s">
        <v>157</v>
      </c>
      <c r="B1" s="1190"/>
      <c r="C1" s="1190"/>
      <c r="D1" s="1190"/>
      <c r="E1" s="1190"/>
      <c r="F1" s="1190"/>
      <c r="G1" s="1190"/>
    </row>
    <row r="2" spans="1:21" s="7" customFormat="1" ht="18.75">
      <c r="A2" s="1191" t="s">
        <v>579</v>
      </c>
      <c r="B2" s="1191"/>
      <c r="C2" s="1191"/>
      <c r="D2" s="1191"/>
      <c r="E2" s="1191"/>
      <c r="F2" s="1191"/>
      <c r="G2" s="1191"/>
    </row>
    <row r="3" spans="1:21" s="7" customFormat="1" ht="19.5" thickBot="1">
      <c r="A3" s="1192" t="s">
        <v>162</v>
      </c>
      <c r="B3" s="1192"/>
      <c r="C3" s="1192"/>
      <c r="D3" s="1192"/>
      <c r="E3" s="1192"/>
      <c r="F3" s="1192"/>
      <c r="G3" s="1192"/>
    </row>
    <row r="4" spans="1:21" s="8" customFormat="1" ht="25.5" customHeight="1" thickTop="1">
      <c r="A4" s="1203" t="s">
        <v>19</v>
      </c>
      <c r="B4" s="1203"/>
      <c r="C4" s="1203"/>
      <c r="D4" s="1203"/>
      <c r="E4" s="1203"/>
      <c r="F4" s="1203"/>
      <c r="G4" s="1203"/>
    </row>
    <row r="5" spans="1:21" s="2" customFormat="1" ht="15" customHeight="1">
      <c r="G5" s="26"/>
    </row>
    <row r="6" spans="1:21" s="2" customFormat="1" ht="16.5" customHeight="1" thickBot="1">
      <c r="A6" s="27" t="s">
        <v>89</v>
      </c>
      <c r="B6" s="27"/>
      <c r="C6" s="10"/>
      <c r="D6" s="10"/>
      <c r="E6" s="10"/>
      <c r="F6" s="260" t="s">
        <v>46</v>
      </c>
      <c r="G6" s="261">
        <f ca="1">TODAY()</f>
        <v>46167</v>
      </c>
    </row>
    <row r="7" spans="1:21" s="2" customFormat="1" ht="12.75">
      <c r="A7" s="1269" t="s">
        <v>48</v>
      </c>
      <c r="B7" s="1273" t="s">
        <v>81</v>
      </c>
      <c r="C7" s="877" t="s">
        <v>218</v>
      </c>
      <c r="D7" s="1271" t="s">
        <v>24</v>
      </c>
      <c r="E7" s="1271"/>
      <c r="F7" s="1271"/>
      <c r="G7" s="127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70"/>
      <c r="B8" s="1274"/>
      <c r="C8" s="855" t="s">
        <v>248</v>
      </c>
      <c r="D8" s="856" t="s">
        <v>236</v>
      </c>
      <c r="E8" s="856" t="s">
        <v>298</v>
      </c>
      <c r="F8" s="856" t="s">
        <v>237</v>
      </c>
      <c r="G8" s="370" t="s">
        <v>238</v>
      </c>
    </row>
    <row r="9" spans="1:21" s="194" customFormat="1" ht="15" customHeight="1">
      <c r="A9" s="191" t="s">
        <v>561</v>
      </c>
      <c r="B9" s="857" t="s">
        <v>631</v>
      </c>
      <c r="C9" s="858">
        <v>46085</v>
      </c>
      <c r="D9" s="858">
        <f t="shared" ref="D9:D18" si="0">C9+7</f>
        <v>46092</v>
      </c>
      <c r="E9" s="858">
        <f t="shared" ref="E9:E18" si="1">C9+8</f>
        <v>46093</v>
      </c>
      <c r="F9" s="858">
        <f t="shared" ref="F9:F18" si="2">C9+9</f>
        <v>46094</v>
      </c>
      <c r="G9" s="193">
        <f t="shared" ref="G9:G18" si="3">C9+9</f>
        <v>46094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95" customFormat="1" ht="15.75" customHeight="1">
      <c r="A10" s="191" t="s">
        <v>578</v>
      </c>
      <c r="B10" s="857" t="s">
        <v>632</v>
      </c>
      <c r="C10" s="858">
        <f>C9+7</f>
        <v>46092</v>
      </c>
      <c r="D10" s="858">
        <f t="shared" si="0"/>
        <v>46099</v>
      </c>
      <c r="E10" s="858">
        <f t="shared" si="1"/>
        <v>46100</v>
      </c>
      <c r="F10" s="858">
        <f t="shared" si="2"/>
        <v>46101</v>
      </c>
      <c r="G10" s="193">
        <f t="shared" si="3"/>
        <v>46101</v>
      </c>
      <c r="H10" s="850" t="s">
        <v>645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195" customFormat="1" ht="15.75" customHeight="1">
      <c r="A11" s="191" t="s">
        <v>630</v>
      </c>
      <c r="B11" s="857" t="s">
        <v>640</v>
      </c>
      <c r="C11" s="858">
        <f t="shared" ref="C11:C18" si="4">C10+7</f>
        <v>46099</v>
      </c>
      <c r="D11" s="858">
        <f t="shared" si="0"/>
        <v>46106</v>
      </c>
      <c r="E11" s="858">
        <f t="shared" si="1"/>
        <v>46107</v>
      </c>
      <c r="F11" s="858">
        <f t="shared" si="2"/>
        <v>46108</v>
      </c>
      <c r="G11" s="193">
        <f t="shared" si="3"/>
        <v>46108</v>
      </c>
      <c r="H11" s="8" t="s">
        <v>646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195" customFormat="1" ht="15.75" customHeight="1">
      <c r="A12" s="191" t="s">
        <v>561</v>
      </c>
      <c r="B12" s="857" t="s">
        <v>641</v>
      </c>
      <c r="C12" s="858">
        <f t="shared" si="4"/>
        <v>46106</v>
      </c>
      <c r="D12" s="858">
        <f t="shared" si="0"/>
        <v>46113</v>
      </c>
      <c r="E12" s="858">
        <f t="shared" si="1"/>
        <v>46114</v>
      </c>
      <c r="F12" s="858">
        <f t="shared" si="2"/>
        <v>46115</v>
      </c>
      <c r="G12" s="193">
        <f t="shared" si="3"/>
        <v>46115</v>
      </c>
      <c r="H12" s="8" t="s">
        <v>647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195" customFormat="1" ht="15.75" customHeight="1">
      <c r="A13" s="191" t="s">
        <v>578</v>
      </c>
      <c r="B13" s="857" t="s">
        <v>642</v>
      </c>
      <c r="C13" s="858">
        <f t="shared" si="4"/>
        <v>46113</v>
      </c>
      <c r="D13" s="858">
        <f t="shared" si="0"/>
        <v>46120</v>
      </c>
      <c r="E13" s="858">
        <f t="shared" si="1"/>
        <v>46121</v>
      </c>
      <c r="F13" s="858">
        <f t="shared" si="2"/>
        <v>46122</v>
      </c>
      <c r="G13" s="193">
        <f t="shared" si="3"/>
        <v>46122</v>
      </c>
      <c r="H13" s="8" t="s">
        <v>648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195" customFormat="1" ht="15.75">
      <c r="A14" s="191" t="s">
        <v>630</v>
      </c>
      <c r="B14" s="857" t="s">
        <v>643</v>
      </c>
      <c r="C14" s="858">
        <f t="shared" si="4"/>
        <v>46120</v>
      </c>
      <c r="D14" s="858">
        <f t="shared" si="0"/>
        <v>46127</v>
      </c>
      <c r="E14" s="858">
        <f t="shared" si="1"/>
        <v>46128</v>
      </c>
      <c r="F14" s="858">
        <f t="shared" si="2"/>
        <v>46129</v>
      </c>
      <c r="G14" s="193">
        <f t="shared" si="3"/>
        <v>46129</v>
      </c>
      <c r="H14" s="8" t="s">
        <v>649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195" customFormat="1" ht="15.75">
      <c r="A15" s="191" t="s">
        <v>561</v>
      </c>
      <c r="B15" s="857" t="s">
        <v>644</v>
      </c>
      <c r="C15" s="858">
        <f t="shared" si="4"/>
        <v>46127</v>
      </c>
      <c r="D15" s="858">
        <f t="shared" si="0"/>
        <v>46134</v>
      </c>
      <c r="E15" s="858">
        <f t="shared" si="1"/>
        <v>46135</v>
      </c>
      <c r="F15" s="858">
        <f t="shared" si="2"/>
        <v>46136</v>
      </c>
      <c r="G15" s="193">
        <f t="shared" si="3"/>
        <v>46136</v>
      </c>
      <c r="H15" s="8" t="s">
        <v>650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195" customFormat="1" ht="15.75" hidden="1">
      <c r="A16" s="191"/>
      <c r="B16" s="857" t="str">
        <f t="shared" ref="B16:B18" si="5">RIGHT(H16,5)</f>
        <v xml:space="preserve"> 273N</v>
      </c>
      <c r="C16" s="858">
        <f t="shared" si="4"/>
        <v>46134</v>
      </c>
      <c r="D16" s="858">
        <f t="shared" si="0"/>
        <v>46141</v>
      </c>
      <c r="E16" s="858">
        <f t="shared" si="1"/>
        <v>46142</v>
      </c>
      <c r="F16" s="858">
        <f t="shared" si="2"/>
        <v>46143</v>
      </c>
      <c r="G16" s="193">
        <f t="shared" si="3"/>
        <v>46143</v>
      </c>
      <c r="H16" s="8" t="s">
        <v>639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195" customFormat="1" ht="15.75" hidden="1">
      <c r="A17" s="191"/>
      <c r="B17" s="857" t="str">
        <f t="shared" si="5"/>
        <v/>
      </c>
      <c r="C17" s="858">
        <f t="shared" si="4"/>
        <v>46141</v>
      </c>
      <c r="D17" s="858">
        <f t="shared" si="0"/>
        <v>46148</v>
      </c>
      <c r="E17" s="858">
        <f t="shared" si="1"/>
        <v>46149</v>
      </c>
      <c r="F17" s="858">
        <f t="shared" si="2"/>
        <v>46150</v>
      </c>
      <c r="G17" s="193">
        <f t="shared" si="3"/>
        <v>46150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195" customFormat="1" ht="15.75" hidden="1">
      <c r="A18" s="191"/>
      <c r="B18" s="857" t="str">
        <f t="shared" si="5"/>
        <v/>
      </c>
      <c r="C18" s="858">
        <f t="shared" si="4"/>
        <v>46148</v>
      </c>
      <c r="D18" s="858">
        <f t="shared" si="0"/>
        <v>46155</v>
      </c>
      <c r="E18" s="858">
        <f t="shared" si="1"/>
        <v>46156</v>
      </c>
      <c r="F18" s="858">
        <f t="shared" si="2"/>
        <v>46157</v>
      </c>
      <c r="G18" s="193">
        <f t="shared" si="3"/>
        <v>46157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195" customFormat="1" ht="16.5" thickBot="1">
      <c r="A19" s="237"/>
      <c r="B19" s="550"/>
      <c r="C19" s="225"/>
      <c r="D19" s="225"/>
      <c r="E19" s="225"/>
      <c r="F19" s="225"/>
      <c r="G19" s="226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96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42" t="s">
        <v>170</v>
      </c>
      <c r="B21" s="14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45" t="s">
        <v>171</v>
      </c>
      <c r="B22" s="34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48" t="s">
        <v>249</v>
      </c>
      <c r="B23" s="348"/>
      <c r="C23" s="154"/>
    </row>
    <row r="24" spans="1:21">
      <c r="A24" s="348" t="s">
        <v>278</v>
      </c>
      <c r="B24" s="348"/>
      <c r="C24" s="153"/>
    </row>
    <row r="25" spans="1:21" ht="13.5" customHeight="1"/>
    <row r="26" spans="1:21" ht="15.75">
      <c r="A26" s="12"/>
      <c r="B26" s="12"/>
    </row>
    <row r="27" spans="1:21">
      <c r="A27" s="152"/>
      <c r="B27" s="152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6"/>
  <sheetViews>
    <sheetView zoomScaleNormal="100" workbookViewId="0">
      <selection activeCell="A35" sqref="A35"/>
    </sheetView>
  </sheetViews>
  <sheetFormatPr defaultRowHeight="14.25"/>
  <cols>
    <col min="1" max="1" width="22" style="16" customWidth="1"/>
    <col min="2" max="2" width="13.7109375" style="16" customWidth="1"/>
    <col min="3" max="3" width="12.140625" style="16" customWidth="1"/>
    <col min="4" max="8" width="17.28515625" style="16" customWidth="1"/>
    <col min="9" max="9" width="61.85546875" style="16" customWidth="1"/>
    <col min="10" max="10" width="46.28515625" style="16" customWidth="1"/>
    <col min="11" max="11" width="8.42578125" style="16" customWidth="1"/>
    <col min="12" max="16384" width="9.140625" style="16"/>
  </cols>
  <sheetData>
    <row r="1" spans="1:20" s="6" customFormat="1" ht="26.25">
      <c r="A1" s="1190" t="s">
        <v>157</v>
      </c>
      <c r="B1" s="1190"/>
      <c r="C1" s="1190"/>
      <c r="D1" s="1190"/>
      <c r="E1" s="1190"/>
      <c r="F1" s="1190"/>
      <c r="G1" s="1190"/>
      <c r="H1" s="1190"/>
    </row>
    <row r="2" spans="1:20" s="7" customFormat="1" ht="18.75">
      <c r="A2" s="1191" t="s">
        <v>579</v>
      </c>
      <c r="B2" s="1191"/>
      <c r="C2" s="1191"/>
      <c r="D2" s="1191"/>
      <c r="E2" s="1191"/>
      <c r="F2" s="1191"/>
      <c r="G2" s="1191"/>
      <c r="H2" s="1191"/>
    </row>
    <row r="3" spans="1:20" s="7" customFormat="1" ht="19.5" thickBot="1">
      <c r="A3" s="1192" t="s">
        <v>162</v>
      </c>
      <c r="B3" s="1192"/>
      <c r="C3" s="1192"/>
      <c r="D3" s="1192"/>
      <c r="E3" s="1192"/>
      <c r="F3" s="1192"/>
      <c r="G3" s="1192"/>
      <c r="H3" s="1192"/>
    </row>
    <row r="4" spans="1:20" s="13" customFormat="1" ht="24" customHeight="1" thickTop="1">
      <c r="A4" s="1189" t="s">
        <v>19</v>
      </c>
      <c r="B4" s="1189"/>
      <c r="C4" s="1189"/>
      <c r="D4" s="1189"/>
      <c r="E4" s="1189"/>
      <c r="F4" s="1189"/>
      <c r="G4" s="1189"/>
      <c r="H4" s="1189"/>
    </row>
    <row r="5" spans="1:20" s="17" customFormat="1" ht="12.75">
      <c r="A5" s="34" t="s">
        <v>89</v>
      </c>
      <c r="B5" s="34"/>
    </row>
    <row r="6" spans="1:20" s="17" customFormat="1" ht="16.5" thickBot="1">
      <c r="A6" s="34"/>
      <c r="B6" s="34"/>
      <c r="F6" s="260"/>
      <c r="G6" s="260" t="s">
        <v>46</v>
      </c>
      <c r="H6" s="261">
        <f ca="1">TODAY()</f>
        <v>46167</v>
      </c>
      <c r="I6" s="6"/>
      <c r="J6" s="6"/>
      <c r="K6" s="6"/>
    </row>
    <row r="7" spans="1:20" s="94" customFormat="1" ht="18.75">
      <c r="A7" s="1275" t="s">
        <v>48</v>
      </c>
      <c r="B7" s="1278" t="s">
        <v>81</v>
      </c>
      <c r="C7" s="997" t="s">
        <v>218</v>
      </c>
      <c r="D7" s="1054"/>
      <c r="E7" s="1277"/>
      <c r="F7" s="1277"/>
      <c r="G7" s="1277"/>
      <c r="H7" s="127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4" customFormat="1" ht="33.75" customHeight="1">
      <c r="A8" s="1276"/>
      <c r="B8" s="1279"/>
      <c r="C8" s="855" t="s">
        <v>174</v>
      </c>
      <c r="D8" s="860" t="s">
        <v>814</v>
      </c>
      <c r="E8" s="1063" t="s">
        <v>815</v>
      </c>
      <c r="F8" s="1063" t="s">
        <v>816</v>
      </c>
      <c r="G8" s="1063" t="s">
        <v>817</v>
      </c>
      <c r="H8" s="1064" t="s">
        <v>818</v>
      </c>
      <c r="I8" s="7"/>
      <c r="J8" s="7"/>
      <c r="K8" s="7"/>
      <c r="L8" s="13"/>
      <c r="M8" s="13"/>
      <c r="N8" s="170"/>
      <c r="O8" s="13"/>
      <c r="P8" s="13"/>
      <c r="Q8" s="13"/>
      <c r="R8" s="13"/>
      <c r="S8" s="13"/>
      <c r="T8" s="13"/>
    </row>
    <row r="9" spans="1:20" s="192" customFormat="1" ht="17.25" customHeight="1">
      <c r="A9" s="191" t="s">
        <v>744</v>
      </c>
      <c r="B9" s="861"/>
      <c r="C9" s="1121">
        <v>46169</v>
      </c>
      <c r="D9" s="1122">
        <f>C9+8</f>
        <v>46177</v>
      </c>
      <c r="E9" s="1122">
        <f>C9+10</f>
        <v>46179</v>
      </c>
      <c r="F9" s="1122">
        <f>C9+11</f>
        <v>46180</v>
      </c>
      <c r="G9" s="1122">
        <f>C9+12</f>
        <v>46181</v>
      </c>
      <c r="H9" s="1123">
        <f>C9+14</f>
        <v>46183</v>
      </c>
      <c r="I9"/>
      <c r="J9"/>
      <c r="K9" t="e">
        <f t="shared" ref="K9" si="0">LEFT(J9,(LEN(J9)-5))</f>
        <v>#VALUE!</v>
      </c>
      <c r="L9" t="str">
        <f t="shared" ref="L9" si="1">RIGHT(J9,5)</f>
        <v/>
      </c>
      <c r="M9" s="13"/>
      <c r="N9" s="13"/>
      <c r="O9" s="13"/>
      <c r="P9" s="13"/>
      <c r="Q9" s="13"/>
      <c r="R9" s="13"/>
      <c r="S9" s="13"/>
      <c r="T9" s="13"/>
    </row>
    <row r="10" spans="1:20" s="192" customFormat="1" ht="17.25" customHeight="1">
      <c r="A10" s="191" t="s">
        <v>813</v>
      </c>
      <c r="B10" s="861" t="s">
        <v>651</v>
      </c>
      <c r="C10" s="1124">
        <f>C9+7</f>
        <v>46176</v>
      </c>
      <c r="D10" s="1122">
        <f t="shared" ref="D10:D16" si="2">C10+8</f>
        <v>46184</v>
      </c>
      <c r="E10" s="1125">
        <f t="shared" ref="E10:E16" si="3">C10+7</f>
        <v>46183</v>
      </c>
      <c r="F10" s="1122">
        <f t="shared" ref="F10:F16" si="4">C10+11</f>
        <v>46187</v>
      </c>
      <c r="G10" s="1122">
        <f t="shared" ref="G10:G16" si="5">C10+12</f>
        <v>46188</v>
      </c>
      <c r="H10" s="1123">
        <f t="shared" ref="H10:H16" si="6">C10+14</f>
        <v>46190</v>
      </c>
      <c r="I10"/>
      <c r="J10" t="s">
        <v>767</v>
      </c>
      <c r="K10" t="str">
        <f t="shared" ref="K10:K17" si="7">LEFT(J10,(LEN(J10)-5))</f>
        <v>NAGOYA TOWER</v>
      </c>
      <c r="L10" t="str">
        <f t="shared" ref="L10:L17" si="8">RIGHT(J10,5)</f>
        <v xml:space="preserve"> 029N</v>
      </c>
      <c r="M10" s="13"/>
      <c r="N10" s="13"/>
      <c r="O10" s="13"/>
      <c r="P10" s="13"/>
      <c r="Q10" s="13"/>
      <c r="R10" s="13"/>
      <c r="S10" s="13"/>
      <c r="T10" s="13"/>
    </row>
    <row r="11" spans="1:20" s="192" customFormat="1" ht="17.25" customHeight="1">
      <c r="A11" s="191" t="s">
        <v>744</v>
      </c>
      <c r="B11" s="861"/>
      <c r="C11" s="1124">
        <f t="shared" ref="C11" si="9">C10+7</f>
        <v>46183</v>
      </c>
      <c r="D11" s="1122">
        <f t="shared" si="2"/>
        <v>46191</v>
      </c>
      <c r="E11" s="1125">
        <f t="shared" si="3"/>
        <v>46190</v>
      </c>
      <c r="F11" s="1122">
        <f t="shared" si="4"/>
        <v>46194</v>
      </c>
      <c r="G11" s="1122">
        <f t="shared" si="5"/>
        <v>46195</v>
      </c>
      <c r="H11" s="1123">
        <f t="shared" si="6"/>
        <v>46197</v>
      </c>
      <c r="I11"/>
      <c r="J11" t="s">
        <v>768</v>
      </c>
      <c r="K11" t="str">
        <f t="shared" si="7"/>
        <v>BEAR MOUNTAIN BRIDGE</v>
      </c>
      <c r="L11" t="str">
        <f t="shared" si="8"/>
        <v xml:space="preserve"> 135N</v>
      </c>
      <c r="M11" s="13"/>
      <c r="N11" s="13"/>
      <c r="O11" s="13"/>
      <c r="P11" s="13"/>
      <c r="Q11" s="13"/>
      <c r="R11" s="13"/>
      <c r="S11" s="13"/>
      <c r="T11" s="13"/>
    </row>
    <row r="12" spans="1:20" s="192" customFormat="1" ht="17.25" customHeight="1">
      <c r="A12" s="191" t="s">
        <v>774</v>
      </c>
      <c r="B12" s="861" t="s">
        <v>775</v>
      </c>
      <c r="C12" s="1124">
        <f>C11+7</f>
        <v>46190</v>
      </c>
      <c r="D12" s="1122">
        <f t="shared" si="2"/>
        <v>46198</v>
      </c>
      <c r="E12" s="1125">
        <f t="shared" si="3"/>
        <v>46197</v>
      </c>
      <c r="F12" s="1122">
        <f t="shared" si="4"/>
        <v>46201</v>
      </c>
      <c r="G12" s="1122">
        <f t="shared" si="5"/>
        <v>46202</v>
      </c>
      <c r="H12" s="1123">
        <f t="shared" si="6"/>
        <v>46204</v>
      </c>
      <c r="I12" s="737"/>
      <c r="J12" t="s">
        <v>769</v>
      </c>
      <c r="K12" t="str">
        <f t="shared" si="7"/>
        <v>SPIL KARTINI</v>
      </c>
      <c r="L12" t="str">
        <f t="shared" si="8"/>
        <v xml:space="preserve"> 016N</v>
      </c>
      <c r="M12" s="17"/>
      <c r="N12" s="17"/>
      <c r="O12" s="17"/>
      <c r="P12" s="17"/>
      <c r="Q12" s="17"/>
      <c r="R12" s="17"/>
      <c r="S12" s="17"/>
      <c r="T12" s="17"/>
    </row>
    <row r="13" spans="1:20" s="192" customFormat="1" ht="17.25" customHeight="1">
      <c r="A13" s="191" t="s">
        <v>776</v>
      </c>
      <c r="B13" s="861" t="s">
        <v>777</v>
      </c>
      <c r="C13" s="1124">
        <f>C12+7</f>
        <v>46197</v>
      </c>
      <c r="D13" s="1122">
        <f t="shared" si="2"/>
        <v>46205</v>
      </c>
      <c r="E13" s="1125">
        <f t="shared" si="3"/>
        <v>46204</v>
      </c>
      <c r="F13" s="1122">
        <f t="shared" si="4"/>
        <v>46208</v>
      </c>
      <c r="G13" s="1122">
        <f t="shared" si="5"/>
        <v>46209</v>
      </c>
      <c r="H13" s="1123">
        <f t="shared" si="6"/>
        <v>46211</v>
      </c>
      <c r="I13" s="737"/>
      <c r="J13" t="s">
        <v>770</v>
      </c>
      <c r="K13" t="str">
        <f t="shared" si="7"/>
        <v>NYK DAEDALUS</v>
      </c>
      <c r="L13" t="str">
        <f t="shared" si="8"/>
        <v xml:space="preserve"> 103N</v>
      </c>
      <c r="M13" s="17"/>
      <c r="N13" s="17"/>
      <c r="O13" s="17"/>
      <c r="P13" s="17"/>
      <c r="Q13" s="17"/>
      <c r="R13" s="17"/>
      <c r="S13" s="17"/>
      <c r="T13" s="17"/>
    </row>
    <row r="14" spans="1:20" s="192" customFormat="1" ht="17.25" customHeight="1">
      <c r="A14" s="191" t="s">
        <v>778</v>
      </c>
      <c r="B14" s="861" t="s">
        <v>779</v>
      </c>
      <c r="C14" s="1124">
        <f t="shared" ref="C14:C16" si="10">C13+7</f>
        <v>46204</v>
      </c>
      <c r="D14" s="1122">
        <f t="shared" si="2"/>
        <v>46212</v>
      </c>
      <c r="E14" s="1125">
        <f t="shared" si="3"/>
        <v>46211</v>
      </c>
      <c r="F14" s="1122">
        <f t="shared" si="4"/>
        <v>46215</v>
      </c>
      <c r="G14" s="1122">
        <f t="shared" si="5"/>
        <v>46216</v>
      </c>
      <c r="H14" s="1123">
        <f t="shared" si="6"/>
        <v>46218</v>
      </c>
      <c r="I14" s="737"/>
      <c r="J14" t="s">
        <v>761</v>
      </c>
      <c r="K14" t="str">
        <f t="shared" si="7"/>
        <v>To Be Nomi</v>
      </c>
      <c r="L14" t="str">
        <f t="shared" si="8"/>
        <v>nated</v>
      </c>
      <c r="M14" s="17"/>
      <c r="N14" s="17"/>
      <c r="O14" s="17"/>
      <c r="P14" s="17"/>
      <c r="Q14" s="17"/>
      <c r="R14" s="17"/>
      <c r="S14" s="17"/>
      <c r="T14" s="17"/>
    </row>
    <row r="15" spans="1:20" s="192" customFormat="1" ht="17.25" customHeight="1">
      <c r="A15" s="191" t="s">
        <v>809</v>
      </c>
      <c r="B15" s="861" t="s">
        <v>810</v>
      </c>
      <c r="C15" s="1124">
        <f t="shared" si="10"/>
        <v>46211</v>
      </c>
      <c r="D15" s="1122">
        <f t="shared" si="2"/>
        <v>46219</v>
      </c>
      <c r="E15" s="1125">
        <f t="shared" si="3"/>
        <v>46218</v>
      </c>
      <c r="F15" s="1122">
        <f t="shared" si="4"/>
        <v>46222</v>
      </c>
      <c r="G15" s="1122">
        <f t="shared" si="5"/>
        <v>46223</v>
      </c>
      <c r="H15" s="1123">
        <f t="shared" si="6"/>
        <v>46225</v>
      </c>
      <c r="I15" s="737"/>
      <c r="J15" t="s">
        <v>771</v>
      </c>
      <c r="K15" t="str">
        <f t="shared" si="7"/>
        <v>NAGOYA TOWER</v>
      </c>
      <c r="L15" t="str">
        <f t="shared" si="8"/>
        <v xml:space="preserve"> 030N</v>
      </c>
      <c r="M15" s="17"/>
      <c r="N15" s="17"/>
      <c r="O15" s="17"/>
      <c r="P15" s="17"/>
      <c r="Q15" s="17"/>
      <c r="R15" s="17"/>
      <c r="S15" s="17"/>
      <c r="T15" s="17"/>
    </row>
    <row r="16" spans="1:20" s="192" customFormat="1" ht="15.75">
      <c r="A16" s="191" t="s">
        <v>773</v>
      </c>
      <c r="B16" s="861" t="s">
        <v>704</v>
      </c>
      <c r="C16" s="1124">
        <f t="shared" si="10"/>
        <v>46218</v>
      </c>
      <c r="D16" s="1122">
        <f t="shared" si="2"/>
        <v>46226</v>
      </c>
      <c r="E16" s="1125">
        <f t="shared" si="3"/>
        <v>46225</v>
      </c>
      <c r="F16" s="1122">
        <f t="shared" si="4"/>
        <v>46229</v>
      </c>
      <c r="G16" s="1122">
        <f t="shared" si="5"/>
        <v>46230</v>
      </c>
      <c r="H16" s="1123">
        <f t="shared" si="6"/>
        <v>46232</v>
      </c>
      <c r="I16" s="737"/>
      <c r="J16" t="s">
        <v>772</v>
      </c>
      <c r="K16" t="str">
        <f t="shared" si="7"/>
        <v>BEAR MOUNTAIN BRIDGE</v>
      </c>
      <c r="L16" t="str">
        <f t="shared" si="8"/>
        <v xml:space="preserve"> 136N</v>
      </c>
      <c r="M16" s="17"/>
      <c r="N16" s="17"/>
      <c r="O16" s="17"/>
      <c r="P16" s="17"/>
      <c r="Q16" s="17"/>
      <c r="R16" s="17"/>
      <c r="S16" s="17"/>
      <c r="T16" s="17"/>
    </row>
    <row r="17" spans="1:20" s="594" customFormat="1" ht="17.25" customHeight="1" thickBot="1">
      <c r="A17" s="835" t="s">
        <v>811</v>
      </c>
      <c r="B17" s="836" t="s">
        <v>812</v>
      </c>
      <c r="C17" s="1126">
        <f>C16+7</f>
        <v>46225</v>
      </c>
      <c r="D17" s="1127">
        <f>C17+8</f>
        <v>46233</v>
      </c>
      <c r="E17" s="1128">
        <f>C17+10</f>
        <v>46235</v>
      </c>
      <c r="F17" s="1128">
        <f>C17+11</f>
        <v>46236</v>
      </c>
      <c r="G17" s="1128">
        <f>C17+12</f>
        <v>46237</v>
      </c>
      <c r="H17" s="1129">
        <f>C17+14</f>
        <v>46239</v>
      </c>
      <c r="I17" s="737"/>
      <c r="J17" s="13"/>
      <c r="K17" t="e">
        <f t="shared" si="7"/>
        <v>#VALUE!</v>
      </c>
      <c r="L17" t="str">
        <f t="shared" si="8"/>
        <v/>
      </c>
      <c r="M17" s="593"/>
      <c r="N17" s="593"/>
      <c r="O17" s="593"/>
      <c r="P17" s="593"/>
      <c r="Q17" s="593"/>
      <c r="R17" s="593"/>
      <c r="S17" s="593"/>
      <c r="T17" s="593"/>
    </row>
    <row r="18" spans="1:20" s="95" customFormat="1" ht="18.75">
      <c r="A18" s="168"/>
      <c r="B18" s="168"/>
      <c r="C18" s="169"/>
      <c r="D18" s="169"/>
      <c r="E18" s="169"/>
      <c r="F18" s="169"/>
      <c r="G18" s="16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8.75" customHeight="1">
      <c r="A19" s="142" t="s">
        <v>170</v>
      </c>
      <c r="B19" s="142"/>
      <c r="H19" s="170"/>
      <c r="I19" s="13"/>
      <c r="J19" s="13"/>
      <c r="K19" s="13"/>
      <c r="L19" s="13"/>
      <c r="M19" s="13"/>
      <c r="N19" s="170"/>
      <c r="O19" s="13"/>
      <c r="P19" s="13"/>
      <c r="Q19" s="13"/>
      <c r="R19" s="13"/>
      <c r="S19" s="13"/>
      <c r="T19" s="13"/>
    </row>
    <row r="20" spans="1:20">
      <c r="A20" s="346" t="s">
        <v>277</v>
      </c>
      <c r="B20" s="346"/>
      <c r="H20" s="161"/>
    </row>
    <row r="21" spans="1:20" ht="15">
      <c r="A21" s="347" t="s">
        <v>383</v>
      </c>
      <c r="B21" s="347"/>
      <c r="C21" s="145"/>
      <c r="D21" s="145"/>
      <c r="E21" s="145"/>
      <c r="F21" s="145"/>
      <c r="G21" s="146"/>
    </row>
    <row r="22" spans="1:20" ht="15">
      <c r="A22" s="347" t="s">
        <v>382</v>
      </c>
      <c r="B22" s="145"/>
      <c r="C22" s="147"/>
      <c r="D22" s="147"/>
      <c r="E22" s="145"/>
      <c r="F22" s="145"/>
      <c r="G22" s="147"/>
    </row>
    <row r="23" spans="1:20" ht="15">
      <c r="A23" s="145"/>
      <c r="B23" s="148"/>
      <c r="C23" s="147"/>
      <c r="D23" s="147"/>
      <c r="E23" s="145"/>
      <c r="F23" s="145"/>
      <c r="G23" s="147"/>
    </row>
    <row r="24" spans="1:20" ht="15">
      <c r="A24" s="145"/>
      <c r="B24" s="145"/>
      <c r="C24" s="147"/>
      <c r="D24" s="147"/>
      <c r="E24" s="145"/>
      <c r="F24" s="145"/>
      <c r="G24" s="147"/>
    </row>
    <row r="25" spans="1:20" ht="15">
      <c r="A25" s="145"/>
      <c r="B25" s="148"/>
      <c r="C25" s="147"/>
      <c r="D25" s="147"/>
      <c r="E25" s="148"/>
      <c r="F25" s="148"/>
      <c r="G25" s="147"/>
    </row>
    <row r="26" spans="1:20" ht="15">
      <c r="B26" s="145"/>
      <c r="C26" s="147"/>
      <c r="D26" s="147"/>
    </row>
  </sheetData>
  <mergeCells count="7">
    <mergeCell ref="A7:A8"/>
    <mergeCell ref="E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JID</vt:lpstr>
      <vt:lpstr>ONE JTI</vt:lpstr>
      <vt:lpstr>MSC</vt:lpstr>
      <vt:lpstr>SINOTRANS ( ORIMAS)</vt:lpstr>
      <vt:lpstr>CNC</vt:lpstr>
      <vt:lpstr>WH</vt:lpstr>
      <vt:lpstr>EVR</vt:lpstr>
      <vt:lpstr>SITC</vt:lpstr>
      <vt:lpstr>TSL</vt:lpstr>
      <vt:lpstr>NAMSUNG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Han Duong Gia</cp:lastModifiedBy>
  <cp:lastPrinted>2022-11-17T02:56:20Z</cp:lastPrinted>
  <dcterms:created xsi:type="dcterms:W3CDTF">2002-11-29T08:19:12Z</dcterms:created>
  <dcterms:modified xsi:type="dcterms:W3CDTF">2026-05-25T03:31:03Z</dcterms:modified>
</cp:coreProperties>
</file>